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extended-properties+xml" PartName="/docProps/app.xml"/>
  <Override ContentType="application/vnd.openxmlformats-officedocument.spreadsheetml.sharedStrings+xml" PartName="/xl/sharedStrings.xml"/>
  <Override ContentType="application/vnd.openxmlformats-officedocument.drawing+xml" PartName="/xl/drawings/worksheetdrawing2.xml"/>
  <Override ContentType="application/vnd.openxmlformats-officedocument.drawing+xml" PartName="/xl/drawings/worksheet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hidden" name="Белое море" sheetId="1" r:id="rId4"/>
    <sheet state="visible" name="Расчет цены контракта график" sheetId="2" r:id="rId5"/>
  </sheets>
  <definedNames/>
  <calcPr/>
</workbook>
</file>

<file path=xl/sharedStrings.xml><?xml version="1.0" encoding="utf-8"?>
<sst xmlns="http://schemas.openxmlformats.org/spreadsheetml/2006/main" count="805" uniqueCount="407">
  <si>
    <t>ЗАКАЗЧИК: Государственное бюджетное учреждение Нижегородской области "Экология Региона"</t>
  </si>
  <si>
    <t>"УТВЕРЖДЕН "     "_______"_____________________2016г./2017г.</t>
  </si>
  <si>
    <t xml:space="preserve">Сводный сметный расчет в сумме              </t>
  </si>
  <si>
    <t>тыс.руб.</t>
  </si>
  <si>
    <t>в т.ч. возвратных сумм</t>
  </si>
  <si>
    <t>(ссылка на документ об утверждении)</t>
  </si>
  <si>
    <t>"__________"_____________________________________________2016г./2017г.</t>
  </si>
  <si>
    <t xml:space="preserve">                Сводный сметный расчет стоимости строительства</t>
  </si>
  <si>
    <t xml:space="preserve">       Ликвидация (консерваци)шламонакопителя "Белое море" на территории завода "Капролактам"</t>
  </si>
  <si>
    <t>Составлен в ценах по состоянию на  III квартал 2016г.</t>
  </si>
  <si>
    <t xml:space="preserve">тыс.руб. </t>
  </si>
  <si>
    <t>№№ п/п</t>
  </si>
  <si>
    <t>Номера сметных расчетов и смет</t>
  </si>
  <si>
    <t>Наименование глав, объектов, работ и затрат</t>
  </si>
  <si>
    <t xml:space="preserve">Сметная стоимость </t>
  </si>
  <si>
    <t>Общая сметная стоимость</t>
  </si>
  <si>
    <t>строительных работ</t>
  </si>
  <si>
    <t>монтажных работ</t>
  </si>
  <si>
    <t>оборудования, мебели и инвентаря</t>
  </si>
  <si>
    <t>прочих затрат</t>
  </si>
  <si>
    <t>1.</t>
  </si>
  <si>
    <t>Глава 1.</t>
  </si>
  <si>
    <t>Подготовка территории строительства.</t>
  </si>
  <si>
    <t xml:space="preserve">здесь может быть достаточное количество затрат со стороны Заказчика  </t>
  </si>
  <si>
    <t>1.3</t>
  </si>
  <si>
    <t xml:space="preserve">Договор, счет </t>
  </si>
  <si>
    <t>Выдача технических условий на _____________________</t>
  </si>
  <si>
    <t>1.4</t>
  </si>
  <si>
    <t>Подготовка для рассмотрения и согласования проектной документации</t>
  </si>
  <si>
    <t>Итого по главе 1.</t>
  </si>
  <si>
    <t>2.</t>
  </si>
  <si>
    <t>Глава 2.</t>
  </si>
  <si>
    <t>Основные объекты строительства</t>
  </si>
  <si>
    <t>2.1</t>
  </si>
  <si>
    <t>Локальная смета №2/1</t>
  </si>
  <si>
    <t>Планировка земельного участка</t>
  </si>
  <si>
    <t>2.2</t>
  </si>
  <si>
    <t>Локальная смета №2/2</t>
  </si>
  <si>
    <t>Мероприятия по обеспечению антитеррористической защиты объекта</t>
  </si>
  <si>
    <t>2.3</t>
  </si>
  <si>
    <t>Локальная смета №2/3</t>
  </si>
  <si>
    <t>Устройство ограждения</t>
  </si>
  <si>
    <t>2.4</t>
  </si>
  <si>
    <t>Локальная смета №2/4</t>
  </si>
  <si>
    <t>Рекультивация</t>
  </si>
  <si>
    <t>Итого по главе 2</t>
  </si>
  <si>
    <t>3.</t>
  </si>
  <si>
    <t>Глава 3.</t>
  </si>
  <si>
    <t>Объекты подсобного и обслуживающего назначения</t>
  </si>
  <si>
    <t>Затрат нет</t>
  </si>
  <si>
    <t>Итого по главе 3.</t>
  </si>
  <si>
    <t>4.</t>
  </si>
  <si>
    <t>Глава 4.</t>
  </si>
  <si>
    <t>Объекты энергетического хозяйства</t>
  </si>
  <si>
    <t>4.1</t>
  </si>
  <si>
    <t>Локальный сметный расчет №2.</t>
  </si>
  <si>
    <t>Перезавод кабельных линий 10кВ в ТП 2х400</t>
  </si>
  <si>
    <t>Итого по главе 4.</t>
  </si>
  <si>
    <t>5.</t>
  </si>
  <si>
    <t>Глава 5.</t>
  </si>
  <si>
    <t>Объекты транспортного хозяйства и связи</t>
  </si>
  <si>
    <t>5.1</t>
  </si>
  <si>
    <t>Итого по главе 5.</t>
  </si>
  <si>
    <t>6.</t>
  </si>
  <si>
    <t>Глава 6.</t>
  </si>
  <si>
    <t>Наружные сети и сооружения водоснабжения, канализации,теплоснабжения и газоснабжения.</t>
  </si>
  <si>
    <t>6.1</t>
  </si>
  <si>
    <t>Итого по главе 6.</t>
  </si>
  <si>
    <t>7.</t>
  </si>
  <si>
    <t>Глава 7.</t>
  </si>
  <si>
    <t>Благоустройство и озеленение территории</t>
  </si>
  <si>
    <t>7.1</t>
  </si>
  <si>
    <t>Итого по главе 7.</t>
  </si>
  <si>
    <t>Итого по главам 1-7</t>
  </si>
  <si>
    <t>8.</t>
  </si>
  <si>
    <t>Глава 8.</t>
  </si>
  <si>
    <t>Временные здания и сооружения</t>
  </si>
  <si>
    <t>8.1</t>
  </si>
  <si>
    <t>Локальная смета №8/1</t>
  </si>
  <si>
    <t>Установка бытовок,дизбарьера,резервуара устройство временных дорог из сборных железобетонных плит</t>
  </si>
  <si>
    <t>Итого по главе 8</t>
  </si>
  <si>
    <t>Итого по главам 1-8</t>
  </si>
  <si>
    <t>9.</t>
  </si>
  <si>
    <t>Глава 9.</t>
  </si>
  <si>
    <t>Прочие работы и затраты</t>
  </si>
  <si>
    <t>9.1</t>
  </si>
  <si>
    <t>от 24.08.2016г. №3535-1205 №0011-0047-16</t>
  </si>
  <si>
    <t xml:space="preserve">Средства на создание страхового фонда </t>
  </si>
  <si>
    <t>9.2</t>
  </si>
  <si>
    <t xml:space="preserve">Дополнительные затраты при производстве строительно-монтажных работ в зимнее время - 3,4% </t>
  </si>
  <si>
    <t xml:space="preserve">Взяла как очистные канализационные сооружения. </t>
  </si>
  <si>
    <t>9.4</t>
  </si>
  <si>
    <t>Итого по главе 9</t>
  </si>
  <si>
    <t>Итого по главам 1-9</t>
  </si>
  <si>
    <t>10.</t>
  </si>
  <si>
    <t>Глава 10.</t>
  </si>
  <si>
    <t>Содержание службы заказчика-застройщика (технического надзора). Строительный контроль.</t>
  </si>
  <si>
    <t>10.1</t>
  </si>
  <si>
    <t xml:space="preserve">МДС 11-15.2001; Приказ Росстроя от 15.02.2005г. №36 </t>
  </si>
  <si>
    <t>Содержание службы технического надзора и строительного контроля</t>
  </si>
  <si>
    <t>Итого по главе 10.</t>
  </si>
  <si>
    <t>Итого по главам 1-10</t>
  </si>
  <si>
    <t>11.</t>
  </si>
  <si>
    <t>Глава 11.</t>
  </si>
  <si>
    <t>Подготовка эксплуатационных кадров</t>
  </si>
  <si>
    <t>Итого по главе 11.</t>
  </si>
  <si>
    <t>Итого по главам 1-11</t>
  </si>
  <si>
    <t>12.</t>
  </si>
  <si>
    <t>Глава 12.</t>
  </si>
  <si>
    <t>Проектные и изыскательские работы, авторский надзор</t>
  </si>
  <si>
    <t>12.1</t>
  </si>
  <si>
    <t>Сборник на инженерно-геологические и инженерно-геодезические изыскания СБЦ ИГИ 2004г. Смета №1.</t>
  </si>
  <si>
    <t>Инженерно-геодезические изыскания</t>
  </si>
  <si>
    <t>К=3,93</t>
  </si>
  <si>
    <t>12.2</t>
  </si>
  <si>
    <t>Сборник на инженерно-геологические и инженерно-экологические изыскания СБЦ ИГИ 1999г. Смета №2.</t>
  </si>
  <si>
    <t>Инженерно-геологические изыскания</t>
  </si>
  <si>
    <t>Уточнить названия сборников, по которым делали расчеты</t>
  </si>
  <si>
    <t>К=44,5</t>
  </si>
  <si>
    <t>12.4</t>
  </si>
  <si>
    <t>Сборник на инженерно-геологические и инженерно-экологические изыскания СБЦ ИГИ 1999г. Смета №4.</t>
  </si>
  <si>
    <t>Инженерно-экологические изыскания</t>
  </si>
  <si>
    <t>12.5</t>
  </si>
  <si>
    <t>Сборник на инженерные изыскания для строительства. Индженерно-гидрографические работы.СБЦ ИГИ 2004г. Смета №5.</t>
  </si>
  <si>
    <t>Инженерно-гидрометеорологические работы</t>
  </si>
  <si>
    <t>12.7</t>
  </si>
  <si>
    <t xml:space="preserve">Справочник разъяснений по применению сборника цен и справочников базовых цен на проектные работы для строительства (вопросы (№21) и ответы). Москва.2010г. </t>
  </si>
  <si>
    <t>Разработка раздела "Оценка воздействия проектируемого объекта на  окружающую среду"</t>
  </si>
  <si>
    <r>
      <t xml:space="preserve"> </t>
    </r>
    <r>
      <rPr>
        <rFont val="Arial Cyr"/>
        <b/>
        <color rgb="FFFF0000"/>
        <sz val="14.0"/>
      </rPr>
      <t>Цифры по Игумново . Других нет.</t>
    </r>
    <r>
      <rPr>
        <rFont val="Arial Cyr"/>
        <color rgb="FFFF0000"/>
        <sz val="10.0"/>
      </rPr>
      <t xml:space="preserve">                                                   Из сметы (расчет стоимости разработки ПД и РД., может быть можно будет поставить отдельной цифрой, сославшись на этот расчет или приложение к контракту.</t>
    </r>
  </si>
  <si>
    <t>12.8</t>
  </si>
  <si>
    <t>Справочник базовых цен на проектные работы в строительстве СБЦ 81-2001-03</t>
  </si>
  <si>
    <t>Разработка проектной и рабочей документации по ликвидации полигона</t>
  </si>
  <si>
    <t>12.9</t>
  </si>
  <si>
    <t>Разработка проектной и рабочей документации по технической рекультивации полигона</t>
  </si>
  <si>
    <t>12.10</t>
  </si>
  <si>
    <t>Разработка проектной и рабочей документации по биологической рекультивации полигона</t>
  </si>
  <si>
    <t>12.11</t>
  </si>
  <si>
    <t>Разработка проектной и рабочей документации на локальные очистные сооружения фильтрата и поверхностных дождевых стоков</t>
  </si>
  <si>
    <t>12.12</t>
  </si>
  <si>
    <t>Разработка проектной и рабочей документации на накопитель дождевых стоков и фильтрата</t>
  </si>
  <si>
    <t>12.13</t>
  </si>
  <si>
    <t>Разработка проектной и рабочей документации на наружное освещение полигона</t>
  </si>
  <si>
    <t>12.14</t>
  </si>
  <si>
    <t>Коммерческое предложение ООО "ТЭКО-строй"</t>
  </si>
  <si>
    <t xml:space="preserve">Проектные работы по разработке модульной станции очистки фильтрата </t>
  </si>
  <si>
    <t>12.15</t>
  </si>
  <si>
    <t>Справочник базовых цен на проектные работы в строительстве</t>
  </si>
  <si>
    <t>Разработка раздела "ИТМ ГО ЧС"</t>
  </si>
  <si>
    <t>12.16</t>
  </si>
  <si>
    <t>Калькуляция трудозатрат №1 по п.6.1 ТЗ(Сборник разъяснений по предпроектной и проектной подготовке строительства. Выпуск №3. ОАО "Центринвестпроект". Москва, 2010г.</t>
  </si>
  <si>
    <t>Сбор исходных данных</t>
  </si>
  <si>
    <t>12.17</t>
  </si>
  <si>
    <t>МДС 81-35.2004; приложение 8, п.12.3 графа 3</t>
  </si>
  <si>
    <t>Авторский надзор</t>
  </si>
  <si>
    <t>12.18</t>
  </si>
  <si>
    <t>Расчет организации</t>
  </si>
  <si>
    <t>Экспертиза проектной документации</t>
  </si>
  <si>
    <t>Итого по главе 12.</t>
  </si>
  <si>
    <t>Итого по главам 1-12</t>
  </si>
  <si>
    <t>13.</t>
  </si>
  <si>
    <t>Письмо Минстроя России от 27.09.2016г. №31523-ХМ/09</t>
  </si>
  <si>
    <t xml:space="preserve">Индексы изменения сметной стоимости строительства на III квартал 2016г. </t>
  </si>
  <si>
    <t>14.</t>
  </si>
  <si>
    <t>МДС 81-35.2004 п.4.96</t>
  </si>
  <si>
    <t>Резерв средств на непредвиденные работы и затраты - 10%</t>
  </si>
  <si>
    <t>15.</t>
  </si>
  <si>
    <t xml:space="preserve">Итого </t>
  </si>
  <si>
    <t>16.</t>
  </si>
  <si>
    <t>НДС 18%</t>
  </si>
  <si>
    <t>17.</t>
  </si>
  <si>
    <t>Итого по сводному сметному расчету</t>
  </si>
  <si>
    <t>18.</t>
  </si>
  <si>
    <t>МДС 81-35.2004; приложение 8, п.1 графа 3 стр.71</t>
  </si>
  <si>
    <t>возвратные суммы</t>
  </si>
  <si>
    <t>Может и не быть</t>
  </si>
  <si>
    <t>Руководитель проектной организации___________________________________________________</t>
  </si>
  <si>
    <t>(подпись (инициалы, фамилия))</t>
  </si>
  <si>
    <t>Главный инженер проекта _____________________________________________________________</t>
  </si>
  <si>
    <t>Начальник _______________________отдела _____________________________________________</t>
  </si>
  <si>
    <t>(наименование)</t>
  </si>
  <si>
    <t>Заказчик   ___________________________________________________________________________</t>
  </si>
  <si>
    <t>(должность, подпись (инициалы, фамилия))</t>
  </si>
  <si>
    <t>Приложение № 1 к Дополнительному соглашению №5 от "31" июля 2018 года к государственному контракту №25/16-ЕП от 25.07.2016 года</t>
  </si>
  <si>
    <t xml:space="preserve">               Расчет цены Контракта</t>
  </si>
  <si>
    <t xml:space="preserve">   РАЗДЕЛ I.  Объект: "Ликвидация объектов накопленного экологического ущерба на территории городского округа город Дзержинск Нижегородской области.                                                                                                                                  Объект №1 . Ликвидация неорганизованной свалки "Черная дыра" промышленных отходов бывшего производства ОАО "Оргстекло"".</t>
  </si>
  <si>
    <t>Составлен в ценах по состоянию на  3 квартал 2017г.</t>
  </si>
  <si>
    <t xml:space="preserve">Номера сметных расчетов, смет </t>
  </si>
  <si>
    <t>Сметная стоимость с ЗУ 3,4% и НДС 18%</t>
  </si>
  <si>
    <t>оборудования</t>
  </si>
  <si>
    <t>с учетом ЗУ 3,4%</t>
  </si>
  <si>
    <t>С учетом 
НДС 18%</t>
  </si>
  <si>
    <t>понижающий коэффициент К</t>
  </si>
  <si>
    <t>ИТОГО</t>
  </si>
  <si>
    <t>10</t>
  </si>
  <si>
    <t>11</t>
  </si>
  <si>
    <t>12</t>
  </si>
  <si>
    <t>1.1</t>
  </si>
  <si>
    <t>Сметный расчет</t>
  </si>
  <si>
    <t>Затраты по разбивке основных осей зданий и   сооружений</t>
  </si>
  <si>
    <t>1.2</t>
  </si>
  <si>
    <t>Договор аренды недвижимого имущества №15082017-экт от 15.08.2017</t>
  </si>
  <si>
    <t>Аренда земельного участка для размещения Участка термического обезвреживания отходов</t>
  </si>
  <si>
    <t>Письмо ООО "Дзержинская оценочная палата"</t>
  </si>
  <si>
    <t>Аренда земельного участка под размещение инженерных коммуникаций</t>
  </si>
  <si>
    <t>Локальная смета № 01-01-01</t>
  </si>
  <si>
    <t>Вырубка деревьев</t>
  </si>
  <si>
    <t>1.5</t>
  </si>
  <si>
    <t>Локальная смета № 01-01-02</t>
  </si>
  <si>
    <t>Демонтаж ограждения</t>
  </si>
  <si>
    <t>1.6</t>
  </si>
  <si>
    <t xml:space="preserve">Расчет </t>
  </si>
  <si>
    <t>Расчет компенсационных выплат за вырубку зеленых насаждений</t>
  </si>
  <si>
    <t>1.7</t>
  </si>
  <si>
    <t xml:space="preserve">Сметный расчет </t>
  </si>
  <si>
    <t>Выполнение археологического охранно-разведывательного обследования</t>
  </si>
  <si>
    <t>Локальная смета № 02-01-01</t>
  </si>
  <si>
    <t>Генеральный план. Участок извлечения отходов с подъездной дорогой.</t>
  </si>
  <si>
    <t>Локальная смета № 02-01-02</t>
  </si>
  <si>
    <t>Генеральный план. Участок термического обезвреживания отходов.</t>
  </si>
  <si>
    <t>Локальная смета № 02-01-03</t>
  </si>
  <si>
    <t>Архитектурные решения. Участок извлечения отходов с подъездной дорогой.</t>
  </si>
  <si>
    <t>Локальная смета № 02-01-04</t>
  </si>
  <si>
    <t>Архитектурные решения. Участок термического  обезвреживания отходов</t>
  </si>
  <si>
    <t>2.5</t>
  </si>
  <si>
    <t>Локальная смета № 02-01-05</t>
  </si>
  <si>
    <t>Конструкции железобетонные. Участок извлечения отходов с подъездной дорогой.</t>
  </si>
  <si>
    <t>2.6</t>
  </si>
  <si>
    <t>Локальная смета № 02-01-06</t>
  </si>
  <si>
    <t>Конструкции железобетонные. Участок термического обезвреживания отходов.</t>
  </si>
  <si>
    <t>2.7</t>
  </si>
  <si>
    <t>Локальная смета № 02-01-07</t>
  </si>
  <si>
    <t>Конструкции металлические. Участок извлечения отходов с подъездной дорогой</t>
  </si>
  <si>
    <t>2.8</t>
  </si>
  <si>
    <t>Локальная смета № 02-01-08
Локальная смета № 02-01-09
Локальная смета № 02-01-10</t>
  </si>
  <si>
    <t xml:space="preserve">Конструкции металлические. Участок термического обезвреживаия отходов 
</t>
  </si>
  <si>
    <t>2.9</t>
  </si>
  <si>
    <t xml:space="preserve">Локальная смета № 02-01-11
Локальная смета № 02-01-12
Локальная смета № 02-01-13
Локальная смета № 02-01-14
Локальная смета № 02-01-15
</t>
  </si>
  <si>
    <t xml:space="preserve">Внутрение системы ВиК, отопление, вентиляция, кондиционирование, газоснабжение, электроснабжение. Участок термического обезвреживания отходов
</t>
  </si>
  <si>
    <t>2.10</t>
  </si>
  <si>
    <t>Локальная смета № 02-01-16</t>
  </si>
  <si>
    <t>Технологические решения. Участок извлечения отходов с подъездной дорогой</t>
  </si>
  <si>
    <t>2.11</t>
  </si>
  <si>
    <t>Локальная смета № 02-01-17</t>
  </si>
  <si>
    <t xml:space="preserve">Технологические решения. Участок термического обезвреживания отходов </t>
  </si>
  <si>
    <t>2.12</t>
  </si>
  <si>
    <t>Локальная смета № 02-01-18</t>
  </si>
  <si>
    <t>Демонтаж технологического оборудования</t>
  </si>
  <si>
    <t>2.13</t>
  </si>
  <si>
    <t>Локальная смета № 02-01-19</t>
  </si>
  <si>
    <t>Мероприятия по рекультивации участка</t>
  </si>
  <si>
    <t>2.14</t>
  </si>
  <si>
    <t>Локальная смета № 02-01-20</t>
  </si>
  <si>
    <t>Противокарстовые мероприятия</t>
  </si>
  <si>
    <t>2.15</t>
  </si>
  <si>
    <t>Локальная смета № 02-01-21
Локальная смета № 4</t>
  </si>
  <si>
    <t>Сети связи   АБК, Участок извлечения отходов</t>
  </si>
  <si>
    <t>2.16</t>
  </si>
  <si>
    <t xml:space="preserve">
Локальная смета № 02-01-22
Локальная смета № 02-01-23
Локальная смета № 02-01-24
</t>
  </si>
  <si>
    <t xml:space="preserve">Система автоматической установки ПС,мониторинга контроля выбросов, управления доступом. 
</t>
  </si>
  <si>
    <t>2,17</t>
  </si>
  <si>
    <t xml:space="preserve">Локальная смета № 02-01-25
Локальная смета № 02-01-26
Локальная смета № 02-01-27
Локальная смета № 3
</t>
  </si>
  <si>
    <t xml:space="preserve">Внутриплощадочные ЛВС,автоматизированная система ВиК, автоматизация теплогенераторной АБК,система загазованности.
</t>
  </si>
  <si>
    <t>2,18</t>
  </si>
  <si>
    <t>Локальная смета № 02-01-29</t>
  </si>
  <si>
    <t>Автоматизированная система управления технологическими процессами</t>
  </si>
  <si>
    <t>3.1</t>
  </si>
  <si>
    <t>Локальная смета № 04-01-01</t>
  </si>
  <si>
    <t>Наружные сети электроснабжения.</t>
  </si>
  <si>
    <t>4.2</t>
  </si>
  <si>
    <t>Локальная смета № 04-01-02</t>
  </si>
  <si>
    <t>Внутриплощадочные сети электроснабжения</t>
  </si>
  <si>
    <t>4.3</t>
  </si>
  <si>
    <t>Локальная смета № 04-01-03</t>
  </si>
  <si>
    <t>Аварийное электроснабжение</t>
  </si>
  <si>
    <t>4.4</t>
  </si>
  <si>
    <t>Локальная смета № 04-01-04</t>
  </si>
  <si>
    <t>Наружное электроосвещение</t>
  </si>
  <si>
    <t>Локальная смета № 06-01-01</t>
  </si>
  <si>
    <t>Внутриплощадочные сети водоснабжения.Участок термического обезвреживания отходов</t>
  </si>
  <si>
    <t>6.2</t>
  </si>
  <si>
    <t>Локальная смета № 06-01-02</t>
  </si>
  <si>
    <t>Внутриплощадочные сети канализации</t>
  </si>
  <si>
    <t>6.3</t>
  </si>
  <si>
    <t>Локальная смета № 06-01-03</t>
  </si>
  <si>
    <t>Наружные сети водоснабжения</t>
  </si>
  <si>
    <t>6.4</t>
  </si>
  <si>
    <t>Локальная смета № 06-01-04</t>
  </si>
  <si>
    <t>Тепломеханические решения тепловых сетей</t>
  </si>
  <si>
    <t>6.5</t>
  </si>
  <si>
    <t>Локальная смета № 06-01-05</t>
  </si>
  <si>
    <t>Наружные внутриплощадочные газопроводы. Газоснабжение технологического оборудования</t>
  </si>
  <si>
    <t>Локальная смета № 08-01-01</t>
  </si>
  <si>
    <t>Договор о подключении объекта№505ИП/17 от 18.05.2017</t>
  </si>
  <si>
    <t>Технологическое присоединение к  сетям газораспределения</t>
  </si>
  <si>
    <t>Договор об осуществлении технологического присоединения к электрическим сетям №ТП-№3/ДОС от 30.05.2017</t>
  </si>
  <si>
    <t>Технологическое присоединение к  сетям электроснабжения</t>
  </si>
  <si>
    <t>9.3</t>
  </si>
  <si>
    <t>Расчет</t>
  </si>
  <si>
    <t>Плата за загрязнение окружающей среды</t>
  </si>
  <si>
    <t>Геотехнический мониторинг</t>
  </si>
  <si>
    <t>9.5</t>
  </si>
  <si>
    <t>Арендная плата за часть дороги</t>
  </si>
  <si>
    <t>9.6</t>
  </si>
  <si>
    <t>Письмо №907 от15.09.2017 АО"ДОС"</t>
  </si>
  <si>
    <t>Арендная плата за участок забора</t>
  </si>
  <si>
    <t>9.7</t>
  </si>
  <si>
    <t>ГСН81-05-02-2007                                                 Приложение №1 п.52,                                   Таблица 4 пп 13.5.5</t>
  </si>
  <si>
    <t xml:space="preserve">Дополнительные затраты при производстве СМР в зимнее время - 3,4% </t>
  </si>
  <si>
    <t>9.8</t>
  </si>
  <si>
    <t>Локальная смета № 09-01-01</t>
  </si>
  <si>
    <t>Пусконаладочные работы</t>
  </si>
  <si>
    <t>9.9</t>
  </si>
  <si>
    <t>Локальная смета № 09-01-02</t>
  </si>
  <si>
    <t>Пусконаладочные работы. Технологическое оборудование</t>
  </si>
  <si>
    <t>Содержание службы заказчика-застройщика (технического надзора) строящегося предприятия</t>
  </si>
  <si>
    <t>распоряжение Правительства НО от 22 октября 2010 года № 2231-р.</t>
  </si>
  <si>
    <t>11.1</t>
  </si>
  <si>
    <t>Договор</t>
  </si>
  <si>
    <t>Разработка ПИР</t>
  </si>
  <si>
    <t xml:space="preserve">МДС 81-35.2004, п.4.91 </t>
  </si>
  <si>
    <t>Авторский надзор, 0,2%</t>
  </si>
  <si>
    <t>12.3</t>
  </si>
  <si>
    <t>Счет от ФАУ Главгосэкспертиза</t>
  </si>
  <si>
    <t>Государственная экспертиза проектной документации и результатов инженерных изысканий</t>
  </si>
  <si>
    <t xml:space="preserve">Счет </t>
  </si>
  <si>
    <t xml:space="preserve">Государственная экологическая экспертиза </t>
  </si>
  <si>
    <t>Резерв средств на непредвиденные работы и затраты -2%</t>
  </si>
  <si>
    <t>Итого с резервом</t>
  </si>
  <si>
    <t>Средства на покрытие затрат по уплате НДС 18%</t>
  </si>
  <si>
    <t>Итого по разделу I  "Черная дыра"</t>
  </si>
  <si>
    <t>калькуляция затрат на апробацию оборудования (заключение №01674-пир/17)</t>
  </si>
  <si>
    <t>Апробация комплекса оборудования установки ГЭС ЭТ-7500 на пробной партии отходов</t>
  </si>
  <si>
    <t>19.</t>
  </si>
  <si>
    <t>сметный расчет стоимости термолизного обезвреживания (заключение №01674-пир/17)</t>
  </si>
  <si>
    <t>Термолизное обезвреживание отходов</t>
  </si>
  <si>
    <t>20.</t>
  </si>
  <si>
    <t>расчет стоимости разработки конструкторской документации (заключение №01673-пир/17)</t>
  </si>
  <si>
    <t xml:space="preserve">Разработка конструкторской документации (КД) </t>
  </si>
  <si>
    <t xml:space="preserve">Итого: </t>
  </si>
  <si>
    <t>Всего по разделу I "Черная дыра"</t>
  </si>
  <si>
    <t xml:space="preserve">     РАЗДЕЛ II.  Объект: "Ликвидация объектов накопленного экологического ущерба на территории городского округа город Дзержинск Нижегородской области                                                                                                                                       Объект № 2.  Ликвидащия  (консервация) шламонакопителя "Белое море" на территории завода "Капролактам"".</t>
  </si>
  <si>
    <t>С учетом зимних 3,4%</t>
  </si>
  <si>
    <t>Демонтажные работы</t>
  </si>
  <si>
    <t>Генеральный план</t>
  </si>
  <si>
    <t>Конструкции металлические</t>
  </si>
  <si>
    <t>Погрузочно-разгрузочные работы при перемещении материалов с промежуточного склада</t>
  </si>
  <si>
    <t>КП от ООО "Старатель"</t>
  </si>
  <si>
    <t>Опорожнение пруда отстойника</t>
  </si>
  <si>
    <t>Проект организации строительства</t>
  </si>
  <si>
    <t>8.2</t>
  </si>
  <si>
    <t>Локальная смета № 08-01-02</t>
  </si>
  <si>
    <t>Электроснабжение</t>
  </si>
  <si>
    <t>8.3</t>
  </si>
  <si>
    <t>Локальная смета № 08-01-03</t>
  </si>
  <si>
    <t>Мероприятия по обеспечению антитеррористической защищенности объекта</t>
  </si>
  <si>
    <t>Договор №КЭ 86/16-Д-Э от 02.11.2016</t>
  </si>
  <si>
    <t>Техническое присоединение к электрическим сетям</t>
  </si>
  <si>
    <t>ГСН 81-05-02-2007                                                 Прил. №1 п.52,Таблица 4 пп 13.5.5</t>
  </si>
  <si>
    <t xml:space="preserve">Дополнительные затраты при производстве строительно-монтажных работ в зимнее время-3,4% </t>
  </si>
  <si>
    <t xml:space="preserve">Распоряжение Правительства Нижегородской области от 22 октября 2010 года № 2231-р </t>
  </si>
  <si>
    <t>Заключение ГБУ "Нижегородсмета"</t>
  </si>
  <si>
    <t>Расчет, основан Постановление правительства РФ №145 от 05.03.2007</t>
  </si>
  <si>
    <t>Государственная экспертиза проектной документации и результатов инженерных изысканий 1413,48+335,54=1749,02 с НДС</t>
  </si>
  <si>
    <t>Государственная экологическая экспертиза</t>
  </si>
  <si>
    <t>МДС 81-35.2004 п.4.91</t>
  </si>
  <si>
    <t xml:space="preserve">Итого по разделу II </t>
  </si>
  <si>
    <t>Всего по разделу II "Белое море"</t>
  </si>
  <si>
    <t xml:space="preserve">  РАЗДЕЛ III. Объект: "Ликвидация объектов накопленного экологического ущерба на территории городского округа город Дзержинск Нижегородской области.                               </t>
  </si>
  <si>
    <t xml:space="preserve">   Объект №3  Ликвидация (рекультивация) полигона твердых бытовых отходов "Игумново"".</t>
  </si>
  <si>
    <t>Локальная смета №01-01-01</t>
  </si>
  <si>
    <t>Компенсационные выплаты</t>
  </si>
  <si>
    <t>Локальная смета №02-01-01</t>
  </si>
  <si>
    <t>Локальная смета №02-01-02</t>
  </si>
  <si>
    <t>Конструкции железобетонные</t>
  </si>
  <si>
    <t>Локальная смета №02-01-03</t>
  </si>
  <si>
    <t>Локальная смета №02-01-04</t>
  </si>
  <si>
    <t>Локальная смета №02-01-05</t>
  </si>
  <si>
    <t>Наружные сети и сооружения водоснабжения, канализации</t>
  </si>
  <si>
    <t>Локальная смета №02-01-06</t>
  </si>
  <si>
    <t>Производственная связь</t>
  </si>
  <si>
    <t>Локальная смета №02-01-07</t>
  </si>
  <si>
    <t>Газосборная система. Полигон "Игумново"</t>
  </si>
  <si>
    <t>Локальная смета №02-01-08</t>
  </si>
  <si>
    <t>Локальная смета №02-01-09</t>
  </si>
  <si>
    <t>Локальная смета №02-01-10</t>
  </si>
  <si>
    <t>Погрузо-разгрузочные работы</t>
  </si>
  <si>
    <t>Наружные внеплощадочные сети канализациисети</t>
  </si>
  <si>
    <t>Локальная смета №01-01-02</t>
  </si>
  <si>
    <t>Монтаж локальных очистных сооружений</t>
  </si>
  <si>
    <t>Постановление Госстроя России №45 от 07.05.2001  п.5.9</t>
  </si>
  <si>
    <t>Локальная смета №08-01-01</t>
  </si>
  <si>
    <t>Локальная смета №08-01-02</t>
  </si>
  <si>
    <t>Локальная смета №08-01-03</t>
  </si>
  <si>
    <t>Система наружного видеонаблюдения</t>
  </si>
  <si>
    <t xml:space="preserve"> Распоряжение Правительства Нижегородской области от 22 октября 2010 года № 2231-р  </t>
  </si>
  <si>
    <t>Счет</t>
  </si>
  <si>
    <t>МДС 81-35.2004 п. 4.91</t>
  </si>
  <si>
    <t>Резерв средств на непредвиденные работы и затраты - 2%</t>
  </si>
  <si>
    <t>Итого по разделу III</t>
  </si>
  <si>
    <t>Всего по разделу III  полигон ТБО "Игумново"</t>
  </si>
  <si>
    <t>Всего по разделам I - III</t>
  </si>
  <si>
    <t>Заказчик ГБУ НО "Экология региона"</t>
  </si>
  <si>
    <t>Подрядчик ООО "ГЭС-Экотехнологии"</t>
  </si>
  <si>
    <t>Директор</t>
  </si>
  <si>
    <t>Генеральный директор</t>
  </si>
  <si>
    <t>____________________/А.О. Шелагин</t>
  </si>
  <si>
    <t>____________________/В.В. Меркулов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</si>
</sst>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8">
    <numFmt numFmtId="164" formatCode="#,##0.000"/>
    <numFmt numFmtId="165" formatCode="0.000"/>
    <numFmt numFmtId="166" formatCode="#,##0.00;[Red]\-\ #,##0.00"/>
    <numFmt numFmtId="167" formatCode="_-* #,##0.00\ _₽_-;\-* #,##0.00\ _₽_-;_-* &quot;-&quot;??\ _₽_-;_-@"/>
    <numFmt numFmtId="168" formatCode="#,##0.00000"/>
    <numFmt numFmtId="169" formatCode="0.000000000000"/>
    <numFmt numFmtId="170" formatCode="#,##0.000000000"/>
    <numFmt numFmtId="171" formatCode="0.00000000000"/>
  </numFmts>
  <fonts count="40">
    <font>
      <sz val="10.0"/>
      <color rgb="FF000000"/>
      <name val="Arimo"/>
    </font>
    <font>
      <sz val="10.0"/>
      <name val="Arimo"/>
    </font>
    <font>
      <sz val="10.0"/>
      <color rgb="FFFF0000"/>
      <name val="Arimo"/>
    </font>
    <font>
      <sz val="10.0"/>
      <color rgb="FF800000"/>
      <name val="Arimo"/>
    </font>
    <font>
      <b/>
      <sz val="12.0"/>
      <name val="Arimo"/>
    </font>
    <font>
      <b/>
      <sz val="12.0"/>
      <color rgb="FFFF0000"/>
      <name val="Arimo"/>
    </font>
    <font>
      <b/>
      <sz val="12.0"/>
      <color rgb="FF800000"/>
      <name val="Arimo"/>
    </font>
    <font>
      <sz val="12.0"/>
      <name val="Arimo"/>
    </font>
    <font>
      <sz val="12.0"/>
      <color rgb="FFFF0000"/>
      <name val="Arimo"/>
    </font>
    <font>
      <sz val="12.0"/>
      <color rgb="FF800000"/>
      <name val="Arimo"/>
    </font>
    <font>
      <b/>
      <sz val="14.0"/>
      <name val="Arimo"/>
    </font>
    <font>
      <sz val="14.0"/>
      <name val="Arimo"/>
    </font>
    <font>
      <b/>
      <u/>
      <sz val="11.0"/>
      <name val="Arimo"/>
    </font>
    <font>
      <b/>
      <u/>
      <sz val="12.0"/>
      <name val="Arimo"/>
    </font>
    <font>
      <sz val="11.0"/>
      <name val="Arimo"/>
    </font>
    <font>
      <u/>
      <sz val="10.0"/>
      <name val="Arimo"/>
    </font>
    <font>
      <b/>
      <u/>
      <sz val="10.0"/>
      <name val="Arimo"/>
    </font>
    <font/>
    <font>
      <b/>
      <sz val="10.0"/>
      <name val="Arimo"/>
    </font>
    <font>
      <b/>
      <sz val="10.0"/>
      <color rgb="FFFF0000"/>
      <name val="Arimo"/>
    </font>
    <font>
      <b/>
      <sz val="10.0"/>
      <color rgb="FF800000"/>
      <name val="Arimo"/>
    </font>
    <font>
      <b/>
      <sz val="11.0"/>
      <name val="Arimo"/>
    </font>
    <font>
      <b/>
      <sz val="9.0"/>
      <name val="Arimo"/>
    </font>
    <font>
      <sz val="9.0"/>
      <color rgb="FFFF0000"/>
      <name val="Arimo"/>
    </font>
    <font>
      <sz val="9.0"/>
      <color rgb="FF800000"/>
      <name val="Arimo"/>
    </font>
    <font>
      <sz val="8.0"/>
      <name val="Arimo"/>
    </font>
    <font>
      <sz val="9.0"/>
      <name val="Arimo"/>
    </font>
    <font>
      <sz val="11.0"/>
      <color rgb="FFFF0000"/>
      <name val="Arimo"/>
    </font>
    <font>
      <sz val="11.0"/>
      <color rgb="FF800000"/>
      <name val="Arimo"/>
    </font>
    <font>
      <b/>
      <sz val="11.0"/>
      <name val="Times New Roman"/>
    </font>
    <font>
      <sz val="10.0"/>
      <name val="Times New Roman"/>
    </font>
    <font>
      <b/>
      <sz val="14.0"/>
      <name val="Times New Roman"/>
    </font>
    <font>
      <b/>
      <sz val="10.0"/>
      <name val="Times New Roman"/>
    </font>
    <font>
      <sz val="9.0"/>
      <name val="Times New Roman"/>
    </font>
    <font>
      <i/>
      <sz val="10.0"/>
      <name val="Times New Roman"/>
    </font>
    <font>
      <i/>
      <sz val="9.0"/>
      <name val="Times New Roman"/>
    </font>
    <font>
      <i/>
      <sz val="10.0"/>
      <name val="Arimo"/>
    </font>
    <font>
      <b/>
      <sz val="9.0"/>
      <name val="Times New Roman"/>
    </font>
    <font>
      <b/>
      <i/>
      <sz val="10.0"/>
      <name val="Times New Roman"/>
    </font>
    <font>
      <sz val="12.0"/>
      <name val="Times New Roman"/>
    </font>
  </fonts>
  <fills count="5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D8D8D8"/>
        <bgColor rgb="FFD8D8D8"/>
      </patternFill>
    </fill>
    <fill>
      <patternFill patternType="solid">
        <fgColor rgb="FFEEECE1"/>
        <bgColor rgb="FFEEECE1"/>
      </patternFill>
    </fill>
  </fills>
  <borders count="21">
    <border/>
    <border>
      <bottom style="thin">
        <color rgb="FF000000"/>
      </bottom>
    </border>
    <border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</border>
    <border>
      <left/>
      <top/>
      <bottom/>
    </border>
    <border>
      <top/>
      <bottom/>
    </border>
    <border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/>
      <right/>
      <top/>
      <bottom/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top/>
      <bottom style="thin">
        <color rgb="FF000000"/>
      </bottom>
    </border>
    <border>
      <right/>
      <top/>
      <bottom style="thin">
        <color rgb="FF000000"/>
      </bottom>
    </border>
    <border>
      <left style="thin">
        <color rgb="FF000000"/>
      </left>
      <right/>
      <top style="thin">
        <color rgb="FF000000"/>
      </top>
      <bottom/>
    </border>
  </borders>
  <cellStyleXfs count="1">
    <xf borderId="0" fillId="0" fontId="0" numFmtId="0" applyAlignment="1" applyFont="1"/>
  </cellStyleXfs>
  <cellXfs count="239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shrinkToFit="0" vertical="bottom" wrapText="0"/>
    </xf>
    <xf borderId="0" fillId="0" fontId="2" numFmtId="0" xfId="0" applyAlignment="1" applyFont="1">
      <alignment shrinkToFit="0" vertical="bottom" wrapText="0"/>
    </xf>
    <xf borderId="0" fillId="0" fontId="3" numFmtId="0" xfId="0" applyAlignment="1" applyFont="1">
      <alignment shrinkToFit="0" vertical="bottom" wrapText="0"/>
    </xf>
    <xf borderId="0" fillId="0" fontId="4" numFmtId="0" xfId="0" applyAlignment="1" applyFont="1">
      <alignment shrinkToFit="0" vertical="bottom" wrapText="0"/>
    </xf>
    <xf borderId="0" fillId="0" fontId="5" numFmtId="0" xfId="0" applyAlignment="1" applyFont="1">
      <alignment shrinkToFit="0" vertical="bottom" wrapText="0"/>
    </xf>
    <xf borderId="0" fillId="0" fontId="6" numFmtId="0" xfId="0" applyAlignment="1" applyFont="1">
      <alignment shrinkToFit="0" vertical="bottom" wrapText="0"/>
    </xf>
    <xf borderId="0" fillId="0" fontId="7" numFmtId="0" xfId="0" applyAlignment="1" applyFont="1">
      <alignment shrinkToFit="0" vertical="bottom" wrapText="0"/>
    </xf>
    <xf borderId="0" fillId="0" fontId="8" numFmtId="0" xfId="0" applyAlignment="1" applyFont="1">
      <alignment shrinkToFit="0" vertical="bottom" wrapText="0"/>
    </xf>
    <xf borderId="0" fillId="0" fontId="9" numFmtId="0" xfId="0" applyAlignment="1" applyFont="1">
      <alignment shrinkToFit="0" vertical="bottom" wrapText="0"/>
    </xf>
    <xf borderId="0" fillId="0" fontId="10" numFmtId="0" xfId="0" applyAlignment="1" applyFont="1">
      <alignment shrinkToFit="0" vertical="bottom" wrapText="0"/>
    </xf>
    <xf borderId="0" fillId="0" fontId="11" numFmtId="0" xfId="0" applyAlignment="1" applyFont="1">
      <alignment shrinkToFit="0" vertical="bottom" wrapText="0"/>
    </xf>
    <xf borderId="0" fillId="0" fontId="12" numFmtId="164" xfId="0" applyAlignment="1" applyFont="1" applyNumberFormat="1">
      <alignment shrinkToFit="0" vertical="bottom" wrapText="0"/>
    </xf>
    <xf borderId="0" fillId="0" fontId="4" numFmtId="0" xfId="0" applyAlignment="1" applyFont="1">
      <alignment horizontal="right" shrinkToFit="0" vertical="bottom" wrapText="0"/>
    </xf>
    <xf borderId="0" fillId="0" fontId="13" numFmtId="164" xfId="0" applyAlignment="1" applyFont="1" applyNumberFormat="1">
      <alignment shrinkToFit="0" vertical="bottom" wrapText="0"/>
    </xf>
    <xf borderId="0" fillId="0" fontId="14" numFmtId="0" xfId="0" applyAlignment="1" applyFont="1">
      <alignment shrinkToFit="0" vertical="bottom" wrapText="0"/>
    </xf>
    <xf borderId="0" fillId="0" fontId="15" numFmtId="165" xfId="0" applyAlignment="1" applyFont="1" applyNumberFormat="1">
      <alignment shrinkToFit="0" vertical="bottom" wrapText="0"/>
    </xf>
    <xf borderId="0" fillId="0" fontId="7" numFmtId="0" xfId="0" applyAlignment="1" applyFont="1">
      <alignment horizontal="right" shrinkToFit="0" vertical="bottom" wrapText="0"/>
    </xf>
    <xf borderId="1" fillId="0" fontId="16" numFmtId="0" xfId="0" applyAlignment="1" applyBorder="1" applyFont="1">
      <alignment shrinkToFit="0" vertical="bottom" wrapText="0"/>
    </xf>
    <xf borderId="1" fillId="0" fontId="17" numFmtId="0" xfId="0" applyBorder="1" applyFont="1"/>
    <xf borderId="2" fillId="0" fontId="1" numFmtId="0" xfId="0" applyAlignment="1" applyBorder="1" applyFont="1">
      <alignment horizontal="center" shrinkToFit="0" vertical="bottom" wrapText="0"/>
    </xf>
    <xf borderId="2" fillId="0" fontId="17" numFmtId="0" xfId="0" applyBorder="1" applyFont="1"/>
    <xf borderId="0" fillId="0" fontId="18" numFmtId="0" xfId="0" applyAlignment="1" applyFont="1">
      <alignment shrinkToFit="0" vertical="bottom" wrapText="0"/>
    </xf>
    <xf borderId="0" fillId="0" fontId="19" numFmtId="0" xfId="0" applyAlignment="1" applyFont="1">
      <alignment shrinkToFit="0" vertical="bottom" wrapText="0"/>
    </xf>
    <xf borderId="0" fillId="0" fontId="20" numFmtId="0" xfId="0" applyAlignment="1" applyFont="1">
      <alignment shrinkToFit="0" vertical="bottom" wrapText="0"/>
    </xf>
    <xf borderId="0" fillId="0" fontId="10" numFmtId="0" xfId="0" applyAlignment="1" applyFont="1">
      <alignment horizontal="center" shrinkToFit="0" vertical="bottom" wrapText="0"/>
    </xf>
    <xf borderId="0" fillId="0" fontId="4" numFmtId="0" xfId="0" applyAlignment="1" applyFont="1">
      <alignment horizontal="center" shrinkToFit="0" vertical="bottom" wrapText="0"/>
    </xf>
    <xf borderId="0" fillId="0" fontId="21" numFmtId="0" xfId="0" applyAlignment="1" applyFont="1">
      <alignment shrinkToFit="0" vertical="bottom" wrapText="0"/>
    </xf>
    <xf borderId="0" fillId="0" fontId="22" numFmtId="0" xfId="0" applyAlignment="1" applyFont="1">
      <alignment shrinkToFit="0" vertical="bottom" wrapText="0"/>
    </xf>
    <xf borderId="0" fillId="0" fontId="23" numFmtId="0" xfId="0" applyAlignment="1" applyFont="1">
      <alignment shrinkToFit="0" vertical="bottom" wrapText="0"/>
    </xf>
    <xf borderId="0" fillId="0" fontId="24" numFmtId="0" xfId="0" applyAlignment="1" applyFont="1">
      <alignment shrinkToFit="0" vertical="bottom" wrapText="0"/>
    </xf>
    <xf borderId="3" fillId="0" fontId="21" numFmtId="0" xfId="0" applyAlignment="1" applyBorder="1" applyFont="1">
      <alignment horizontal="center" shrinkToFit="0" vertical="center" wrapText="1"/>
    </xf>
    <xf borderId="4" fillId="0" fontId="21" numFmtId="0" xfId="0" applyAlignment="1" applyBorder="1" applyFont="1">
      <alignment horizontal="center" shrinkToFit="0" vertical="center" wrapText="0"/>
    </xf>
    <xf borderId="5" fillId="0" fontId="17" numFmtId="0" xfId="0" applyBorder="1" applyFont="1"/>
    <xf borderId="6" fillId="0" fontId="17" numFmtId="0" xfId="0" applyBorder="1" applyFont="1"/>
    <xf borderId="7" fillId="0" fontId="17" numFmtId="0" xfId="0" applyBorder="1" applyFont="1"/>
    <xf borderId="8" fillId="0" fontId="21" numFmtId="0" xfId="0" applyAlignment="1" applyBorder="1" applyFont="1">
      <alignment horizontal="center" shrinkToFit="0" vertical="center" wrapText="1"/>
    </xf>
    <xf borderId="0" fillId="0" fontId="2" numFmtId="0" xfId="0" applyAlignment="1" applyFont="1">
      <alignment horizontal="center" shrinkToFit="0" vertical="bottom" wrapText="0"/>
    </xf>
    <xf borderId="8" fillId="0" fontId="25" numFmtId="0" xfId="0" applyAlignment="1" applyBorder="1" applyFont="1">
      <alignment horizontal="center" shrinkToFit="0" vertical="bottom" wrapText="0"/>
    </xf>
    <xf borderId="8" fillId="0" fontId="7" numFmtId="0" xfId="0" applyAlignment="1" applyBorder="1" applyFont="1">
      <alignment shrinkToFit="0" vertical="bottom" wrapText="0"/>
    </xf>
    <xf borderId="8" fillId="0" fontId="4" numFmtId="0" xfId="0" applyAlignment="1" applyBorder="1" applyFont="1">
      <alignment horizontal="center" shrinkToFit="0" vertical="bottom" wrapText="0"/>
    </xf>
    <xf borderId="8" fillId="0" fontId="4" numFmtId="0" xfId="0" applyAlignment="1" applyBorder="1" applyFont="1">
      <alignment horizontal="center" shrinkToFit="0" vertical="bottom" wrapText="1"/>
    </xf>
    <xf borderId="9" fillId="0" fontId="2" numFmtId="0" xfId="0" applyAlignment="1" applyBorder="1" applyFont="1">
      <alignment shrinkToFit="0" vertical="center" wrapText="1"/>
    </xf>
    <xf borderId="8" fillId="0" fontId="26" numFmtId="49" xfId="0" applyAlignment="1" applyBorder="1" applyFont="1" applyNumberFormat="1">
      <alignment shrinkToFit="0" vertical="bottom" wrapText="0"/>
    </xf>
    <xf borderId="8" fillId="0" fontId="14" numFmtId="0" xfId="0" applyAlignment="1" applyBorder="1" applyFont="1">
      <alignment shrinkToFit="0" vertical="bottom" wrapText="1"/>
    </xf>
    <xf borderId="8" fillId="0" fontId="14" numFmtId="0" xfId="0" applyAlignment="1" applyBorder="1" applyFont="1">
      <alignment horizontal="left" shrinkToFit="0" vertical="bottom" wrapText="1"/>
    </xf>
    <xf borderId="8" fillId="0" fontId="14" numFmtId="4" xfId="0" applyAlignment="1" applyBorder="1" applyFont="1" applyNumberFormat="1">
      <alignment shrinkToFit="0" vertical="bottom" wrapText="0"/>
    </xf>
    <xf borderId="8" fillId="0" fontId="14" numFmtId="164" xfId="0" applyAlignment="1" applyBorder="1" applyFont="1" applyNumberFormat="1">
      <alignment shrinkToFit="0" vertical="bottom" wrapText="0"/>
    </xf>
    <xf borderId="9" fillId="0" fontId="17" numFmtId="0" xfId="0" applyBorder="1" applyFont="1"/>
    <xf borderId="8" fillId="0" fontId="4" numFmtId="4" xfId="0" applyAlignment="1" applyBorder="1" applyFont="1" applyNumberFormat="1">
      <alignment shrinkToFit="0" vertical="bottom" wrapText="0"/>
    </xf>
    <xf borderId="8" fillId="0" fontId="7" numFmtId="4" xfId="0" applyAlignment="1" applyBorder="1" applyFont="1" applyNumberFormat="1">
      <alignment shrinkToFit="0" vertical="bottom" wrapText="0"/>
    </xf>
    <xf borderId="8" fillId="2" fontId="14" numFmtId="0" xfId="0" applyAlignment="1" applyBorder="1" applyFill="1" applyFont="1">
      <alignment shrinkToFit="0" vertical="center" wrapText="1"/>
    </xf>
    <xf borderId="8" fillId="0" fontId="1" numFmtId="0" xfId="0" applyAlignment="1" applyBorder="1" applyFont="1">
      <alignment shrinkToFit="0" vertical="bottom" wrapText="0"/>
    </xf>
    <xf borderId="8" fillId="0" fontId="18" numFmtId="0" xfId="0" applyAlignment="1" applyBorder="1" applyFont="1">
      <alignment horizontal="center" shrinkToFit="0" vertical="bottom" wrapText="1"/>
    </xf>
    <xf borderId="8" fillId="0" fontId="14" numFmtId="0" xfId="0" applyAlignment="1" applyBorder="1" applyFont="1">
      <alignment horizontal="left" shrinkToFit="0" vertical="bottom" wrapText="0"/>
    </xf>
    <xf borderId="8" fillId="0" fontId="7" numFmtId="2" xfId="0" applyAlignment="1" applyBorder="1" applyFont="1" applyNumberFormat="1">
      <alignment shrinkToFit="0" vertical="bottom" wrapText="0"/>
    </xf>
    <xf borderId="8" fillId="0" fontId="4" numFmtId="2" xfId="0" applyAlignment="1" applyBorder="1" applyFont="1" applyNumberFormat="1">
      <alignment shrinkToFit="0" vertical="bottom" wrapText="0"/>
    </xf>
    <xf borderId="8" fillId="0" fontId="14" numFmtId="0" xfId="0" applyAlignment="1" applyBorder="1" applyFont="1">
      <alignment shrinkToFit="0" vertical="bottom" wrapText="0"/>
    </xf>
    <xf borderId="8" fillId="0" fontId="21" numFmtId="0" xfId="0" applyAlignment="1" applyBorder="1" applyFont="1">
      <alignment horizontal="center" shrinkToFit="0" vertical="bottom" wrapText="1"/>
    </xf>
    <xf borderId="0" fillId="0" fontId="27" numFmtId="0" xfId="0" applyAlignment="1" applyFont="1">
      <alignment shrinkToFit="0" vertical="bottom" wrapText="0"/>
    </xf>
    <xf borderId="0" fillId="0" fontId="28" numFmtId="0" xfId="0" applyAlignment="1" applyFont="1">
      <alignment shrinkToFit="0" vertical="bottom" wrapText="0"/>
    </xf>
    <xf borderId="8" fillId="0" fontId="1" numFmtId="0" xfId="0" applyAlignment="1" applyBorder="1" applyFont="1">
      <alignment horizontal="center" shrinkToFit="0" vertical="bottom" wrapText="1"/>
    </xf>
    <xf borderId="8" fillId="0" fontId="7" numFmtId="0" xfId="0" applyAlignment="1" applyBorder="1" applyFont="1">
      <alignment horizontal="left" shrinkToFit="0" vertical="bottom" wrapText="1"/>
    </xf>
    <xf borderId="8" fillId="0" fontId="7" numFmtId="164" xfId="0" applyAlignment="1" applyBorder="1" applyFont="1" applyNumberFormat="1">
      <alignment shrinkToFit="0" vertical="bottom" wrapText="0"/>
    </xf>
    <xf borderId="8" fillId="0" fontId="21" numFmtId="4" xfId="0" applyAlignment="1" applyBorder="1" applyFont="1" applyNumberFormat="1">
      <alignment shrinkToFit="0" vertical="bottom" wrapText="0"/>
    </xf>
    <xf borderId="8" fillId="0" fontId="21" numFmtId="2" xfId="0" applyAlignment="1" applyBorder="1" applyFont="1" applyNumberFormat="1">
      <alignment shrinkToFit="0" vertical="bottom" wrapText="0"/>
    </xf>
    <xf borderId="0" fillId="0" fontId="2" numFmtId="0" xfId="0" applyAlignment="1" applyFont="1">
      <alignment shrinkToFit="0" vertical="bottom" wrapText="1"/>
    </xf>
    <xf borderId="8" fillId="0" fontId="7" numFmtId="0" xfId="0" applyAlignment="1" applyBorder="1" applyFont="1">
      <alignment horizontal="left" shrinkToFit="0" vertical="bottom" wrapText="0"/>
    </xf>
    <xf borderId="10" fillId="0" fontId="29" numFmtId="0" xfId="0" applyAlignment="1" applyBorder="1" applyFont="1">
      <alignment shrinkToFit="0" vertical="top" wrapText="1"/>
    </xf>
    <xf borderId="11" fillId="0" fontId="29" numFmtId="0" xfId="0" applyAlignment="1" applyBorder="1" applyFont="1">
      <alignment shrinkToFit="0" vertical="top" wrapText="1"/>
    </xf>
    <xf borderId="7" fillId="0" fontId="14" numFmtId="0" xfId="0" applyAlignment="1" applyBorder="1" applyFont="1">
      <alignment horizontal="left" shrinkToFit="0" vertical="center" wrapText="1"/>
    </xf>
    <xf borderId="7" fillId="0" fontId="14" numFmtId="164" xfId="0" applyAlignment="1" applyBorder="1" applyFont="1" applyNumberFormat="1">
      <alignment shrinkToFit="0" vertical="bottom" wrapText="0"/>
    </xf>
    <xf borderId="7" fillId="0" fontId="4" numFmtId="4" xfId="0" applyAlignment="1" applyBorder="1" applyFont="1" applyNumberFormat="1">
      <alignment shrinkToFit="0" vertical="bottom" wrapText="0"/>
    </xf>
    <xf borderId="7" fillId="0" fontId="29" numFmtId="0" xfId="0" applyAlignment="1" applyBorder="1" applyFont="1">
      <alignment shrinkToFit="0" vertical="top" wrapText="1"/>
    </xf>
    <xf borderId="8" fillId="0" fontId="26" numFmtId="0" xfId="0" applyAlignment="1" applyBorder="1" applyFont="1">
      <alignment horizontal="left" shrinkToFit="0" vertical="bottom" wrapText="1"/>
    </xf>
    <xf borderId="8" fillId="0" fontId="14" numFmtId="0" xfId="0" applyAlignment="1" applyBorder="1" applyFont="1">
      <alignment horizontal="center" shrinkToFit="0" vertical="bottom" wrapText="1"/>
    </xf>
    <xf borderId="8" fillId="0" fontId="14" numFmtId="9" xfId="0" applyAlignment="1" applyBorder="1" applyFont="1" applyNumberFormat="1">
      <alignment horizontal="left" shrinkToFit="0" vertical="bottom" wrapText="1"/>
    </xf>
    <xf borderId="8" fillId="0" fontId="14" numFmtId="2" xfId="0" applyAlignment="1" applyBorder="1" applyFont="1" applyNumberFormat="1">
      <alignment shrinkToFit="0" vertical="bottom" wrapText="0"/>
    </xf>
    <xf borderId="8" fillId="0" fontId="25" numFmtId="0" xfId="0" applyAlignment="1" applyBorder="1" applyFont="1">
      <alignment shrinkToFit="0" vertical="bottom" wrapText="1"/>
    </xf>
    <xf borderId="8" fillId="0" fontId="1" numFmtId="164" xfId="0" applyAlignment="1" applyBorder="1" applyFont="1" applyNumberFormat="1">
      <alignment shrinkToFit="0" vertical="bottom" wrapText="0"/>
    </xf>
    <xf borderId="8" fillId="2" fontId="25" numFmtId="0" xfId="0" applyAlignment="1" applyBorder="1" applyFont="1">
      <alignment shrinkToFit="0" vertical="bottom" wrapText="1"/>
    </xf>
    <xf borderId="9" fillId="0" fontId="2" numFmtId="0" xfId="0" applyAlignment="1" applyBorder="1" applyFont="1">
      <alignment horizontal="center" shrinkToFit="0" vertical="center" wrapText="1"/>
    </xf>
    <xf borderId="8" fillId="2" fontId="26" numFmtId="0" xfId="0" applyAlignment="1" applyBorder="1" applyFont="1">
      <alignment shrinkToFit="0" vertical="bottom" wrapText="1"/>
    </xf>
    <xf borderId="8" fillId="2" fontId="14" numFmtId="0" xfId="0" applyAlignment="1" applyBorder="1" applyFont="1">
      <alignment shrinkToFit="0" vertical="bottom" wrapText="1"/>
    </xf>
    <xf borderId="8" fillId="0" fontId="7" numFmtId="0" xfId="0" applyAlignment="1" applyBorder="1" applyFont="1">
      <alignment shrinkToFit="0" vertical="bottom" wrapText="1"/>
    </xf>
    <xf borderId="8" fillId="0" fontId="7" numFmtId="0" xfId="0" applyAlignment="1" applyBorder="1" applyFont="1">
      <alignment horizontal="center" shrinkToFit="0" vertical="bottom" wrapText="1"/>
    </xf>
    <xf borderId="8" fillId="0" fontId="21" numFmtId="164" xfId="0" applyAlignment="1" applyBorder="1" applyFont="1" applyNumberFormat="1">
      <alignment shrinkToFit="0" vertical="bottom" wrapText="0"/>
    </xf>
    <xf borderId="0" fillId="0" fontId="1" numFmtId="2" xfId="0" applyAlignment="1" applyFont="1" applyNumberFormat="1">
      <alignment shrinkToFit="0" vertical="bottom" wrapText="0"/>
    </xf>
    <xf borderId="0" fillId="0" fontId="30" numFmtId="0" xfId="0" applyAlignment="1" applyFont="1">
      <alignment shrinkToFit="0" vertical="bottom" wrapText="0"/>
    </xf>
    <xf borderId="0" fillId="0" fontId="30" numFmtId="0" xfId="0" applyAlignment="1" applyFont="1">
      <alignment horizontal="center" shrinkToFit="0" vertical="bottom" wrapText="0"/>
    </xf>
    <xf borderId="0" fillId="0" fontId="30" numFmtId="0" xfId="0" applyAlignment="1" applyFont="1">
      <alignment shrinkToFit="0" vertical="top" wrapText="1"/>
    </xf>
    <xf borderId="0" fillId="0" fontId="30" numFmtId="0" xfId="0" applyAlignment="1" applyFont="1">
      <alignment horizontal="center" shrinkToFit="0" vertical="top" wrapText="1"/>
    </xf>
    <xf borderId="0" fillId="0" fontId="1" numFmtId="4" xfId="0" applyAlignment="1" applyFont="1" applyNumberFormat="1">
      <alignment shrinkToFit="0" vertical="bottom" wrapText="0"/>
    </xf>
    <xf borderId="0" fillId="0" fontId="1" numFmtId="0" xfId="0" applyAlignment="1" applyFont="1">
      <alignment horizontal="center" shrinkToFit="0" vertical="bottom" wrapText="0"/>
    </xf>
    <xf borderId="0" fillId="0" fontId="30" numFmtId="4" xfId="0" applyAlignment="1" applyFont="1" applyNumberFormat="1">
      <alignment horizontal="center" shrinkToFit="0" vertical="center" wrapText="1"/>
    </xf>
    <xf borderId="0" fillId="0" fontId="30" numFmtId="4" xfId="0" applyAlignment="1" applyFont="1" applyNumberFormat="1">
      <alignment horizontal="center" shrinkToFit="0" vertical="center" wrapText="0"/>
    </xf>
    <xf borderId="0" fillId="0" fontId="30" numFmtId="2" xfId="0" applyAlignment="1" applyFont="1" applyNumberFormat="1">
      <alignment horizontal="center" shrinkToFit="0" vertical="center" wrapText="0"/>
    </xf>
    <xf borderId="12" fillId="2" fontId="31" numFmtId="0" xfId="0" applyAlignment="1" applyBorder="1" applyFont="1">
      <alignment horizontal="center" shrinkToFit="0" vertical="bottom" wrapText="0"/>
    </xf>
    <xf borderId="13" fillId="0" fontId="17" numFmtId="0" xfId="0" applyBorder="1" applyFont="1"/>
    <xf borderId="14" fillId="0" fontId="17" numFmtId="0" xfId="0" applyBorder="1" applyFont="1"/>
    <xf borderId="12" fillId="2" fontId="32" numFmtId="0" xfId="0" applyAlignment="1" applyBorder="1" applyFont="1">
      <alignment horizontal="center" shrinkToFit="0" vertical="center" wrapText="1"/>
    </xf>
    <xf borderId="0" fillId="0" fontId="32" numFmtId="0" xfId="0" applyAlignment="1" applyFont="1">
      <alignment shrinkToFit="0" vertical="bottom" wrapText="0"/>
    </xf>
    <xf borderId="0" fillId="0" fontId="32" numFmtId="0" xfId="0" applyAlignment="1" applyFont="1">
      <alignment horizontal="center" shrinkToFit="0" vertical="bottom" wrapText="0"/>
    </xf>
    <xf borderId="1" fillId="0" fontId="32" numFmtId="164" xfId="0" applyAlignment="1" applyBorder="1" applyFont="1" applyNumberFormat="1">
      <alignment horizontal="center" shrinkToFit="0" vertical="bottom" wrapText="0"/>
    </xf>
    <xf borderId="3" fillId="0" fontId="32" numFmtId="0" xfId="0" applyAlignment="1" applyBorder="1" applyFont="1">
      <alignment horizontal="center" shrinkToFit="0" vertical="center" wrapText="1"/>
    </xf>
    <xf borderId="4" fillId="0" fontId="32" numFmtId="0" xfId="0" applyAlignment="1" applyBorder="1" applyFont="1">
      <alignment horizontal="center" shrinkToFit="0" vertical="center" wrapText="0"/>
    </xf>
    <xf borderId="8" fillId="0" fontId="32" numFmtId="0" xfId="0" applyAlignment="1" applyBorder="1" applyFont="1">
      <alignment horizontal="center" shrinkToFit="0" vertical="center" wrapText="1"/>
    </xf>
    <xf borderId="8" fillId="0" fontId="30" numFmtId="4" xfId="0" applyAlignment="1" applyBorder="1" applyFont="1" applyNumberFormat="1">
      <alignment horizontal="center" shrinkToFit="0" vertical="center" wrapText="1"/>
    </xf>
    <xf borderId="4" fillId="0" fontId="30" numFmtId="2" xfId="0" applyAlignment="1" applyBorder="1" applyFont="1" applyNumberFormat="1">
      <alignment horizontal="center" shrinkToFit="0" vertical="center" wrapText="1"/>
    </xf>
    <xf borderId="8" fillId="0" fontId="30" numFmtId="4" xfId="0" applyAlignment="1" applyBorder="1" applyFont="1" applyNumberFormat="1">
      <alignment horizontal="center" shrinkToFit="0" vertical="center" wrapText="0"/>
    </xf>
    <xf borderId="8" fillId="0" fontId="30" numFmtId="0" xfId="0" applyAlignment="1" applyBorder="1" applyFont="1">
      <alignment horizontal="center" shrinkToFit="0" vertical="bottom" wrapText="0"/>
    </xf>
    <xf borderId="8" fillId="0" fontId="30" numFmtId="49" xfId="0" applyAlignment="1" applyBorder="1" applyFont="1" applyNumberFormat="1">
      <alignment horizontal="center" shrinkToFit="0" vertical="center" wrapText="0"/>
    </xf>
    <xf borderId="8" fillId="0" fontId="30" numFmtId="0" xfId="0" applyAlignment="1" applyBorder="1" applyFont="1">
      <alignment shrinkToFit="0" vertical="bottom" wrapText="0"/>
    </xf>
    <xf borderId="8" fillId="0" fontId="32" numFmtId="0" xfId="0" applyAlignment="1" applyBorder="1" applyFont="1">
      <alignment horizontal="center" shrinkToFit="0" vertical="bottom" wrapText="0"/>
    </xf>
    <xf borderId="4" fillId="0" fontId="30" numFmtId="2" xfId="0" applyAlignment="1" applyBorder="1" applyFont="1" applyNumberFormat="1">
      <alignment horizontal="center" shrinkToFit="0" vertical="center" wrapText="0"/>
    </xf>
    <xf borderId="8" fillId="0" fontId="32" numFmtId="0" xfId="0" applyAlignment="1" applyBorder="1" applyFont="1">
      <alignment horizontal="center" shrinkToFit="0" vertical="bottom" wrapText="1"/>
    </xf>
    <xf borderId="9" fillId="0" fontId="1" numFmtId="0" xfId="0" applyAlignment="1" applyBorder="1" applyFont="1">
      <alignment horizontal="center" shrinkToFit="0" vertical="center" wrapText="1"/>
    </xf>
    <xf borderId="8" fillId="0" fontId="30" numFmtId="49" xfId="0" applyAlignment="1" applyBorder="1" applyFont="1" applyNumberFormat="1">
      <alignment shrinkToFit="0" vertical="bottom" wrapText="0"/>
    </xf>
    <xf borderId="8" fillId="0" fontId="33" numFmtId="0" xfId="0" applyAlignment="1" applyBorder="1" applyFont="1">
      <alignment shrinkToFit="0" vertical="center" wrapText="1"/>
    </xf>
    <xf borderId="8" fillId="0" fontId="30" numFmtId="0" xfId="0" applyAlignment="1" applyBorder="1" applyFont="1">
      <alignment horizontal="left" shrinkToFit="0" vertical="center" wrapText="1"/>
    </xf>
    <xf borderId="0" fillId="0" fontId="1" numFmtId="0" xfId="0" applyAlignment="1" applyFont="1">
      <alignment horizontal="center" shrinkToFit="0" vertical="center" wrapText="1"/>
    </xf>
    <xf borderId="8" fillId="0" fontId="33" numFmtId="0" xfId="0" applyAlignment="1" applyBorder="1" applyFont="1">
      <alignment horizontal="left" shrinkToFit="0" vertical="bottom" wrapText="1"/>
    </xf>
    <xf borderId="8" fillId="0" fontId="30" numFmtId="0" xfId="0" applyAlignment="1" applyBorder="1" applyFont="1">
      <alignment horizontal="left" shrinkToFit="0" vertical="bottom" wrapText="1"/>
    </xf>
    <xf borderId="8" fillId="0" fontId="33" numFmtId="0" xfId="0" applyAlignment="1" applyBorder="1" applyFont="1">
      <alignment shrinkToFit="0" vertical="bottom" wrapText="1"/>
    </xf>
    <xf borderId="8" fillId="0" fontId="30" numFmtId="0" xfId="0" applyAlignment="1" applyBorder="1" applyFont="1">
      <alignment horizontal="center" shrinkToFit="0" vertical="center" wrapText="0"/>
    </xf>
    <xf borderId="8" fillId="0" fontId="33" numFmtId="0" xfId="0" applyAlignment="1" applyBorder="1" applyFont="1">
      <alignment horizontal="center" shrinkToFit="0" vertical="center" wrapText="0"/>
    </xf>
    <xf borderId="8" fillId="0" fontId="32" numFmtId="0" xfId="0" applyAlignment="1" applyBorder="1" applyFont="1">
      <alignment horizontal="center" shrinkToFit="0" vertical="center" wrapText="0"/>
    </xf>
    <xf borderId="8" fillId="0" fontId="32" numFmtId="4" xfId="0" applyAlignment="1" applyBorder="1" applyFont="1" applyNumberFormat="1">
      <alignment horizontal="center" shrinkToFit="0" vertical="center" wrapText="0"/>
    </xf>
    <xf borderId="0" fillId="0" fontId="1" numFmtId="0" xfId="0" applyAlignment="1" applyFont="1">
      <alignment horizontal="center" shrinkToFit="0" vertical="center" wrapText="0"/>
    </xf>
    <xf borderId="0" fillId="0" fontId="1" numFmtId="4" xfId="0" applyAlignment="1" applyFont="1" applyNumberFormat="1">
      <alignment horizontal="center" shrinkToFit="0" vertical="center" wrapText="0"/>
    </xf>
    <xf borderId="8" fillId="0" fontId="33" numFmtId="0" xfId="0" applyAlignment="1" applyBorder="1" applyFont="1">
      <alignment shrinkToFit="0" vertical="bottom" wrapText="0"/>
    </xf>
    <xf borderId="8" fillId="0" fontId="30" numFmtId="49" xfId="0" applyAlignment="1" applyBorder="1" applyFont="1" applyNumberFormat="1">
      <alignment shrinkToFit="0" vertical="center" wrapText="0"/>
    </xf>
    <xf borderId="8" fillId="2" fontId="30" numFmtId="0" xfId="0" applyAlignment="1" applyBorder="1" applyFont="1">
      <alignment shrinkToFit="0" vertical="center" wrapText="1"/>
    </xf>
    <xf borderId="8" fillId="0" fontId="30" numFmtId="166" xfId="0" applyAlignment="1" applyBorder="1" applyFont="1" applyNumberFormat="1">
      <alignment horizontal="center" shrinkToFit="0" vertical="center" wrapText="0"/>
    </xf>
    <xf borderId="8" fillId="0" fontId="33" numFmtId="0" xfId="0" applyAlignment="1" applyBorder="1" applyFont="1">
      <alignment horizontal="center" shrinkToFit="0" vertical="center" wrapText="1"/>
    </xf>
    <xf borderId="8" fillId="0" fontId="30" numFmtId="0" xfId="0" applyAlignment="1" applyBorder="1" applyFont="1">
      <alignment shrinkToFit="0" vertical="center" wrapText="1"/>
    </xf>
    <xf borderId="8" fillId="0" fontId="33" numFmtId="0" xfId="0" applyAlignment="1" applyBorder="1" applyFont="1">
      <alignment horizontal="left" shrinkToFit="0" vertical="center" wrapText="1"/>
    </xf>
    <xf borderId="8" fillId="0" fontId="30" numFmtId="49" xfId="0" applyAlignment="1" applyBorder="1" applyFont="1" applyNumberFormat="1">
      <alignment shrinkToFit="0" vertical="center" wrapText="1"/>
    </xf>
    <xf borderId="8" fillId="2" fontId="30" numFmtId="166" xfId="0" applyAlignment="1" applyBorder="1" applyFont="1" applyNumberFormat="1">
      <alignment horizontal="center" shrinkToFit="0" vertical="center" wrapText="0"/>
    </xf>
    <xf borderId="8" fillId="0" fontId="32" numFmtId="4" xfId="0" applyAlignment="1" applyBorder="1" applyFont="1" applyNumberFormat="1">
      <alignment horizontal="center" shrinkToFit="0" vertical="bottom" wrapText="0"/>
    </xf>
    <xf borderId="4" fillId="0" fontId="32" numFmtId="2" xfId="0" applyAlignment="1" applyBorder="1" applyFont="1" applyNumberFormat="1">
      <alignment horizontal="center" shrinkToFit="0" vertical="center" wrapText="0"/>
    </xf>
    <xf borderId="8" fillId="0" fontId="30" numFmtId="0" xfId="0" applyAlignment="1" applyBorder="1" applyFont="1">
      <alignment horizontal="left" shrinkToFit="0" vertical="bottom" wrapText="0"/>
    </xf>
    <xf borderId="8" fillId="0" fontId="30" numFmtId="2" xfId="0" applyAlignment="1" applyBorder="1" applyFont="1" applyNumberFormat="1">
      <alignment horizontal="center" shrinkToFit="0" vertical="bottom" wrapText="0"/>
    </xf>
    <xf borderId="8" fillId="0" fontId="32" numFmtId="2" xfId="0" applyAlignment="1" applyBorder="1" applyFont="1" applyNumberFormat="1">
      <alignment horizontal="center" shrinkToFit="0" vertical="bottom" wrapText="0"/>
    </xf>
    <xf borderId="8" fillId="0" fontId="30" numFmtId="4" xfId="0" applyAlignment="1" applyBorder="1" applyFont="1" applyNumberFormat="1">
      <alignment horizontal="center" shrinkToFit="0" vertical="bottom" wrapText="0"/>
    </xf>
    <xf borderId="0" fillId="0" fontId="1" numFmtId="0" xfId="0" applyAlignment="1" applyFont="1">
      <alignment horizontal="center" shrinkToFit="0" vertical="bottom" wrapText="1"/>
    </xf>
    <xf borderId="8" fillId="0" fontId="30" numFmtId="164" xfId="0" applyAlignment="1" applyBorder="1" applyFont="1" applyNumberFormat="1">
      <alignment horizontal="center" shrinkToFit="0" vertical="bottom" wrapText="0"/>
    </xf>
    <xf borderId="8" fillId="0" fontId="33" numFmtId="0" xfId="0" applyAlignment="1" applyBorder="1" applyFont="1">
      <alignment horizontal="left" shrinkToFit="0" vertical="bottom" wrapText="0"/>
    </xf>
    <xf borderId="7" fillId="0" fontId="30" numFmtId="4" xfId="0" applyAlignment="1" applyBorder="1" applyFont="1" applyNumberFormat="1">
      <alignment horizontal="center" shrinkToFit="0" vertical="center" wrapText="0"/>
    </xf>
    <xf borderId="0" fillId="0" fontId="32" numFmtId="0" xfId="0" applyAlignment="1" applyFont="1">
      <alignment horizontal="center" shrinkToFit="0" vertical="bottom" wrapText="1"/>
    </xf>
    <xf borderId="0" fillId="0" fontId="33" numFmtId="0" xfId="0" applyAlignment="1" applyFont="1">
      <alignment horizontal="left" shrinkToFit="0" vertical="center" wrapText="0"/>
    </xf>
    <xf borderId="8" fillId="0" fontId="30" numFmtId="9" xfId="0" applyAlignment="1" applyBorder="1" applyFont="1" applyNumberFormat="1">
      <alignment horizontal="left" shrinkToFit="0" vertical="center" wrapText="1"/>
    </xf>
    <xf borderId="8" fillId="0" fontId="30" numFmtId="2" xfId="0" applyAlignment="1" applyBorder="1" applyFont="1" applyNumberFormat="1">
      <alignment horizontal="center" shrinkToFit="0" vertical="center" wrapText="0"/>
    </xf>
    <xf borderId="8" fillId="0" fontId="33" numFmtId="0" xfId="0" applyAlignment="1" applyBorder="1" applyFont="1">
      <alignment horizontal="center" shrinkToFit="0" vertical="bottom" wrapText="1"/>
    </xf>
    <xf borderId="0" fillId="0" fontId="33" numFmtId="0" xfId="0" applyAlignment="1" applyFont="1">
      <alignment horizontal="center" shrinkToFit="0" vertical="bottom" wrapText="0"/>
    </xf>
    <xf borderId="3" fillId="0" fontId="33" numFmtId="0" xfId="0" applyAlignment="1" applyBorder="1" applyFont="1">
      <alignment shrinkToFit="0" vertical="center" wrapText="1"/>
    </xf>
    <xf borderId="8" fillId="2" fontId="30" numFmtId="4" xfId="0" applyAlignment="1" applyBorder="1" applyFont="1" applyNumberFormat="1">
      <alignment horizontal="center" shrinkToFit="0" vertical="center" wrapText="0"/>
    </xf>
    <xf borderId="15" fillId="2" fontId="33" numFmtId="0" xfId="0" applyAlignment="1" applyBorder="1" applyFont="1">
      <alignment shrinkToFit="0" vertical="center" wrapText="1"/>
    </xf>
    <xf borderId="0" fillId="0" fontId="1" numFmtId="167" xfId="0" applyAlignment="1" applyFont="1" applyNumberFormat="1">
      <alignment horizontal="center" shrinkToFit="0" vertical="bottom" wrapText="0"/>
    </xf>
    <xf borderId="8" fillId="2" fontId="32" numFmtId="4" xfId="0" applyAlignment="1" applyBorder="1" applyFont="1" applyNumberFormat="1">
      <alignment horizontal="center" shrinkToFit="0" vertical="center" wrapText="0"/>
    </xf>
    <xf borderId="8" fillId="3" fontId="30" numFmtId="0" xfId="0" applyAlignment="1" applyBorder="1" applyFill="1" applyFont="1">
      <alignment shrinkToFit="0" vertical="bottom" wrapText="0"/>
    </xf>
    <xf borderId="8" fillId="3" fontId="33" numFmtId="0" xfId="0" applyAlignment="1" applyBorder="1" applyFont="1">
      <alignment shrinkToFit="0" vertical="bottom" wrapText="0"/>
    </xf>
    <xf borderId="8" fillId="3" fontId="32" numFmtId="0" xfId="0" applyAlignment="1" applyBorder="1" applyFont="1">
      <alignment horizontal="left" shrinkToFit="0" vertical="bottom" wrapText="1"/>
    </xf>
    <xf borderId="8" fillId="3" fontId="32" numFmtId="4" xfId="0" applyAlignment="1" applyBorder="1" applyFont="1" applyNumberFormat="1">
      <alignment horizontal="center" shrinkToFit="0" vertical="bottom" wrapText="0"/>
    </xf>
    <xf borderId="16" fillId="3" fontId="1" numFmtId="0" xfId="0" applyAlignment="1" applyBorder="1" applyFont="1">
      <alignment horizontal="center" shrinkToFit="0" vertical="bottom" wrapText="0"/>
    </xf>
    <xf borderId="8" fillId="3" fontId="30" numFmtId="4" xfId="0" applyAlignment="1" applyBorder="1" applyFont="1" applyNumberFormat="1">
      <alignment horizontal="center" shrinkToFit="0" vertical="center" wrapText="0"/>
    </xf>
    <xf borderId="8" fillId="4" fontId="32" numFmtId="4" xfId="0" applyAlignment="1" applyBorder="1" applyFill="1" applyFont="1" applyNumberFormat="1">
      <alignment horizontal="center" shrinkToFit="0" vertical="bottom" wrapText="0"/>
    </xf>
    <xf borderId="17" fillId="4" fontId="30" numFmtId="2" xfId="0" applyAlignment="1" applyBorder="1" applyFont="1" applyNumberFormat="1">
      <alignment horizontal="center" shrinkToFit="0" vertical="center" wrapText="0"/>
    </xf>
    <xf borderId="8" fillId="4" fontId="32" numFmtId="4" xfId="0" applyAlignment="1" applyBorder="1" applyFont="1" applyNumberFormat="1">
      <alignment horizontal="center" shrinkToFit="0" vertical="center" wrapText="0"/>
    </xf>
    <xf borderId="8" fillId="0" fontId="34" numFmtId="0" xfId="0" applyAlignment="1" applyBorder="1" applyFont="1">
      <alignment shrinkToFit="0" vertical="bottom" wrapText="0"/>
    </xf>
    <xf borderId="8" fillId="0" fontId="35" numFmtId="0" xfId="0" applyAlignment="1" applyBorder="1" applyFont="1">
      <alignment shrinkToFit="0" vertical="bottom" wrapText="0"/>
    </xf>
    <xf borderId="8" fillId="0" fontId="34" numFmtId="0" xfId="0" applyAlignment="1" applyBorder="1" applyFont="1">
      <alignment horizontal="left" shrinkToFit="0" vertical="bottom" wrapText="1"/>
    </xf>
    <xf borderId="8" fillId="0" fontId="34" numFmtId="4" xfId="0" applyAlignment="1" applyBorder="1" applyFont="1" applyNumberFormat="1">
      <alignment horizontal="center" shrinkToFit="0" vertical="bottom" wrapText="0"/>
    </xf>
    <xf borderId="8" fillId="2" fontId="34" numFmtId="4" xfId="0" applyAlignment="1" applyBorder="1" applyFont="1" applyNumberFormat="1">
      <alignment horizontal="center" shrinkToFit="0" vertical="bottom" wrapText="0"/>
    </xf>
    <xf borderId="16" fillId="2" fontId="36" numFmtId="0" xfId="0" applyAlignment="1" applyBorder="1" applyFont="1">
      <alignment horizontal="center" shrinkToFit="0" vertical="bottom" wrapText="0"/>
    </xf>
    <xf borderId="8" fillId="2" fontId="34" numFmtId="4" xfId="0" applyAlignment="1" applyBorder="1" applyFont="1" applyNumberFormat="1">
      <alignment horizontal="center" shrinkToFit="0" vertical="center" wrapText="0"/>
    </xf>
    <xf borderId="17" fillId="2" fontId="34" numFmtId="2" xfId="0" applyAlignment="1" applyBorder="1" applyFont="1" applyNumberFormat="1">
      <alignment horizontal="center" shrinkToFit="0" vertical="center" wrapText="0"/>
    </xf>
    <xf borderId="0" fillId="0" fontId="36" numFmtId="4" xfId="0" applyAlignment="1" applyFont="1" applyNumberFormat="1">
      <alignment shrinkToFit="0" vertical="bottom" wrapText="0"/>
    </xf>
    <xf borderId="0" fillId="0" fontId="36" numFmtId="0" xfId="0" applyAlignment="1" applyFont="1">
      <alignment shrinkToFit="0" vertical="bottom" wrapText="0"/>
    </xf>
    <xf borderId="8" fillId="4" fontId="30" numFmtId="0" xfId="0" applyAlignment="1" applyBorder="1" applyFont="1">
      <alignment shrinkToFit="0" vertical="bottom" wrapText="0"/>
    </xf>
    <xf borderId="8" fillId="4" fontId="33" numFmtId="0" xfId="0" applyAlignment="1" applyBorder="1" applyFont="1">
      <alignment shrinkToFit="0" vertical="bottom" wrapText="0"/>
    </xf>
    <xf borderId="8" fillId="4" fontId="32" numFmtId="0" xfId="0" applyAlignment="1" applyBorder="1" applyFont="1">
      <alignment horizontal="left" shrinkToFit="0" vertical="bottom" wrapText="1"/>
    </xf>
    <xf borderId="16" fillId="4" fontId="1" numFmtId="0" xfId="0" applyAlignment="1" applyBorder="1" applyFont="1">
      <alignment horizontal="center" shrinkToFit="0" vertical="bottom" wrapText="0"/>
    </xf>
    <xf borderId="8" fillId="4" fontId="30" numFmtId="4" xfId="0" applyAlignment="1" applyBorder="1" applyFont="1" applyNumberFormat="1">
      <alignment horizontal="center" shrinkToFit="0" vertical="center" wrapText="0"/>
    </xf>
    <xf borderId="8" fillId="0" fontId="30" numFmtId="0" xfId="0" applyAlignment="1" applyBorder="1" applyFont="1">
      <alignment shrinkToFit="0" vertical="bottom" wrapText="1"/>
    </xf>
    <xf borderId="8" fillId="0" fontId="32" numFmtId="164" xfId="0" applyAlignment="1" applyBorder="1" applyFont="1" applyNumberFormat="1">
      <alignment horizontal="center" shrinkToFit="0" vertical="bottom" wrapText="0"/>
    </xf>
    <xf borderId="8" fillId="4" fontId="30" numFmtId="0" xfId="0" applyAlignment="1" applyBorder="1" applyFont="1">
      <alignment horizontal="center" shrinkToFit="0" vertical="center" wrapText="0"/>
    </xf>
    <xf borderId="8" fillId="4" fontId="30" numFmtId="0" xfId="0" applyAlignment="1" applyBorder="1" applyFont="1">
      <alignment horizontal="center" shrinkToFit="0" vertical="center" wrapText="1"/>
    </xf>
    <xf borderId="8" fillId="4" fontId="32" numFmtId="0" xfId="0" applyAlignment="1" applyBorder="1" applyFont="1">
      <alignment horizontal="center" shrinkToFit="0" vertical="center" wrapText="1"/>
    </xf>
    <xf borderId="4" fillId="4" fontId="30" numFmtId="0" xfId="0" applyAlignment="1" applyBorder="1" applyFont="1">
      <alignment horizontal="center" shrinkToFit="0" vertical="center" wrapText="0"/>
    </xf>
    <xf borderId="8" fillId="4" fontId="32" numFmtId="164" xfId="0" applyAlignment="1" applyBorder="1" applyFont="1" applyNumberFormat="1">
      <alignment horizontal="center" shrinkToFit="0" vertical="center" wrapText="0"/>
    </xf>
    <xf borderId="16" fillId="4" fontId="1" numFmtId="0" xfId="0" applyAlignment="1" applyBorder="1" applyFont="1">
      <alignment horizontal="center" shrinkToFit="0" vertical="center" wrapText="0"/>
    </xf>
    <xf borderId="8" fillId="4" fontId="32" numFmtId="168" xfId="0" applyAlignment="1" applyBorder="1" applyFont="1" applyNumberFormat="1">
      <alignment horizontal="center" shrinkToFit="0" vertical="center" wrapText="0"/>
    </xf>
    <xf borderId="16" fillId="2" fontId="30" numFmtId="168" xfId="0" applyAlignment="1" applyBorder="1" applyFont="1" applyNumberFormat="1">
      <alignment horizontal="center" shrinkToFit="0" vertical="center" wrapText="0"/>
    </xf>
    <xf borderId="1" fillId="0" fontId="30" numFmtId="0" xfId="0" applyAlignment="1" applyBorder="1" applyFont="1">
      <alignment shrinkToFit="0" vertical="bottom" wrapText="0"/>
    </xf>
    <xf borderId="18" fillId="2" fontId="32" numFmtId="4" xfId="0" applyAlignment="1" applyBorder="1" applyFont="1" applyNumberFormat="1">
      <alignment horizontal="center" shrinkToFit="0" vertical="bottom" wrapText="0"/>
    </xf>
    <xf borderId="19" fillId="0" fontId="17" numFmtId="0" xfId="0" applyBorder="1" applyFont="1"/>
    <xf borderId="8" fillId="0" fontId="30" numFmtId="49" xfId="0" applyAlignment="1" applyBorder="1" applyFont="1" applyNumberFormat="1">
      <alignment horizontal="center" shrinkToFit="0" vertical="bottom" wrapText="0"/>
    </xf>
    <xf borderId="8" fillId="2" fontId="30" numFmtId="49" xfId="0" applyAlignment="1" applyBorder="1" applyFont="1" applyNumberFormat="1">
      <alignment horizontal="center" shrinkToFit="0" vertical="bottom" wrapText="0"/>
    </xf>
    <xf borderId="8" fillId="2" fontId="30" numFmtId="0" xfId="0" applyAlignment="1" applyBorder="1" applyFont="1">
      <alignment horizontal="left" shrinkToFit="0" vertical="bottom" wrapText="0"/>
    </xf>
    <xf borderId="8" fillId="2" fontId="30" numFmtId="168" xfId="0" applyAlignment="1" applyBorder="1" applyFont="1" applyNumberFormat="1">
      <alignment horizontal="center" shrinkToFit="0" vertical="bottom" wrapText="0"/>
    </xf>
    <xf borderId="8" fillId="2" fontId="30" numFmtId="4" xfId="0" applyAlignment="1" applyBorder="1" applyFont="1" applyNumberFormat="1">
      <alignment horizontal="center" shrinkToFit="0" vertical="bottom" wrapText="0"/>
    </xf>
    <xf borderId="8" fillId="2" fontId="30" numFmtId="0" xfId="0" applyAlignment="1" applyBorder="1" applyFont="1">
      <alignment horizontal="left" shrinkToFit="0" vertical="center" wrapText="1"/>
    </xf>
    <xf borderId="3" fillId="0" fontId="30" numFmtId="0" xfId="0" applyAlignment="1" applyBorder="1" applyFont="1">
      <alignment horizontal="left" shrinkToFit="0" vertical="bottom" wrapText="0"/>
    </xf>
    <xf borderId="7" fillId="0" fontId="30" numFmtId="0" xfId="0" applyAlignment="1" applyBorder="1" applyFont="1">
      <alignment horizontal="left" shrinkToFit="0" vertical="center" wrapText="1"/>
    </xf>
    <xf borderId="0" fillId="0" fontId="18" numFmtId="0" xfId="0" applyAlignment="1" applyFont="1">
      <alignment horizontal="center" shrinkToFit="0" vertical="bottom" wrapText="0"/>
    </xf>
    <xf borderId="8" fillId="2" fontId="30" numFmtId="0" xfId="0" applyAlignment="1" applyBorder="1" applyFont="1">
      <alignment horizontal="center" shrinkToFit="0" vertical="bottom" wrapText="1"/>
    </xf>
    <xf borderId="8" fillId="2" fontId="33" numFmtId="0" xfId="0" applyAlignment="1" applyBorder="1" applyFont="1">
      <alignment shrinkToFit="0" vertical="center" wrapText="1"/>
    </xf>
    <xf borderId="0" fillId="0" fontId="1" numFmtId="168" xfId="0" applyAlignment="1" applyFont="1" applyNumberFormat="1">
      <alignment shrinkToFit="0" vertical="bottom" wrapText="0"/>
    </xf>
    <xf borderId="8" fillId="0" fontId="32" numFmtId="0" xfId="0" applyAlignment="1" applyBorder="1" applyFont="1">
      <alignment horizontal="left" shrinkToFit="0" vertical="bottom" wrapText="1"/>
    </xf>
    <xf borderId="8" fillId="2" fontId="32" numFmtId="168" xfId="0" applyAlignment="1" applyBorder="1" applyFont="1" applyNumberFormat="1">
      <alignment horizontal="center" shrinkToFit="0" vertical="center" wrapText="0"/>
    </xf>
    <xf borderId="16" fillId="2" fontId="1" numFmtId="168" xfId="0" applyAlignment="1" applyBorder="1" applyFont="1" applyNumberFormat="1">
      <alignment shrinkToFit="0" vertical="bottom" wrapText="0"/>
    </xf>
    <xf borderId="8" fillId="0" fontId="34" numFmtId="0" xfId="0" applyAlignment="1" applyBorder="1" applyFont="1">
      <alignment horizontal="center" shrinkToFit="0" vertical="bottom" wrapText="0"/>
    </xf>
    <xf borderId="8" fillId="0" fontId="34" numFmtId="0" xfId="0" applyAlignment="1" applyBorder="1" applyFont="1">
      <alignment horizontal="center" shrinkToFit="0" vertical="bottom" wrapText="1"/>
    </xf>
    <xf borderId="0" fillId="0" fontId="36" numFmtId="0" xfId="0" applyAlignment="1" applyFont="1">
      <alignment horizontal="center" shrinkToFit="0" vertical="bottom" wrapText="0"/>
    </xf>
    <xf borderId="8" fillId="0" fontId="34" numFmtId="4" xfId="0" applyAlignment="1" applyBorder="1" applyFont="1" applyNumberFormat="1">
      <alignment horizontal="center" shrinkToFit="0" vertical="center" wrapText="0"/>
    </xf>
    <xf borderId="4" fillId="0" fontId="34" numFmtId="2" xfId="0" applyAlignment="1" applyBorder="1" applyFont="1" applyNumberFormat="1">
      <alignment horizontal="center" shrinkToFit="0" vertical="center" wrapText="0"/>
    </xf>
    <xf borderId="8" fillId="4" fontId="30" numFmtId="0" xfId="0" applyAlignment="1" applyBorder="1" applyFont="1">
      <alignment horizontal="center" shrinkToFit="0" vertical="bottom" wrapText="0"/>
    </xf>
    <xf borderId="15" fillId="3" fontId="32" numFmtId="4" xfId="0" applyAlignment="1" applyBorder="1" applyFont="1" applyNumberFormat="1">
      <alignment horizontal="center" shrinkToFit="0" vertical="bottom" wrapText="0"/>
    </xf>
    <xf borderId="15" fillId="4" fontId="30" numFmtId="4" xfId="0" applyAlignment="1" applyBorder="1" applyFont="1" applyNumberFormat="1">
      <alignment horizontal="center" shrinkToFit="0" vertical="center" wrapText="0"/>
    </xf>
    <xf borderId="20" fillId="4" fontId="30" numFmtId="2" xfId="0" applyAlignment="1" applyBorder="1" applyFont="1" applyNumberFormat="1">
      <alignment horizontal="center" shrinkToFit="0" vertical="center" wrapText="0"/>
    </xf>
    <xf borderId="15" fillId="4" fontId="32" numFmtId="168" xfId="0" applyAlignment="1" applyBorder="1" applyFont="1" applyNumberFormat="1">
      <alignment horizontal="center" shrinkToFit="0" vertical="center" wrapText="0"/>
    </xf>
    <xf borderId="8" fillId="0" fontId="32" numFmtId="168" xfId="0" applyAlignment="1" applyBorder="1" applyFont="1" applyNumberFormat="1">
      <alignment horizontal="center" shrinkToFit="0" vertical="bottom" wrapText="0"/>
    </xf>
    <xf borderId="8" fillId="0" fontId="1" numFmtId="0" xfId="0" applyAlignment="1" applyBorder="1" applyFont="1">
      <alignment horizontal="center" shrinkToFit="0" vertical="bottom" wrapText="0"/>
    </xf>
    <xf borderId="0" fillId="0" fontId="30" numFmtId="169" xfId="0" applyAlignment="1" applyFont="1" applyNumberFormat="1">
      <alignment horizontal="center" shrinkToFit="0" vertical="center" wrapText="0"/>
    </xf>
    <xf borderId="0" fillId="0" fontId="37" numFmtId="170" xfId="0" applyAlignment="1" applyFont="1" applyNumberFormat="1">
      <alignment horizontal="center" shrinkToFit="0" vertical="bottom" wrapText="0"/>
    </xf>
    <xf borderId="0" fillId="0" fontId="30" numFmtId="171" xfId="0" applyAlignment="1" applyFont="1" applyNumberFormat="1">
      <alignment horizontal="center" shrinkToFit="0" vertical="bottom" wrapText="0"/>
    </xf>
    <xf borderId="1" fillId="0" fontId="32" numFmtId="4" xfId="0" applyAlignment="1" applyBorder="1" applyFont="1" applyNumberFormat="1">
      <alignment horizontal="center" shrinkToFit="0" vertical="bottom" wrapText="0"/>
    </xf>
    <xf borderId="16" fillId="2" fontId="1" numFmtId="0" xfId="0" applyAlignment="1" applyBorder="1" applyFont="1">
      <alignment horizontal="center" shrinkToFit="0" vertical="bottom" wrapText="0"/>
    </xf>
    <xf borderId="17" fillId="2" fontId="30" numFmtId="2" xfId="0" applyAlignment="1" applyBorder="1" applyFont="1" applyNumberFormat="1">
      <alignment horizontal="center" shrinkToFit="0" vertical="center" wrapText="0"/>
    </xf>
    <xf borderId="8" fillId="0" fontId="33" numFmtId="4" xfId="0" applyAlignment="1" applyBorder="1" applyFont="1" applyNumberFormat="1">
      <alignment horizontal="left" shrinkToFit="0" vertical="bottom" wrapText="0"/>
    </xf>
    <xf borderId="0" fillId="0" fontId="30" numFmtId="4" xfId="0" applyAlignment="1" applyFont="1" applyNumberFormat="1">
      <alignment shrinkToFit="0" vertical="center" wrapText="0"/>
    </xf>
    <xf borderId="8" fillId="0" fontId="38" numFmtId="4" xfId="0" applyAlignment="1" applyBorder="1" applyFont="1" applyNumberFormat="1">
      <alignment horizontal="center" shrinkToFit="0" vertical="bottom" wrapText="0"/>
    </xf>
    <xf borderId="8" fillId="4" fontId="32" numFmtId="0" xfId="0" applyAlignment="1" applyBorder="1" applyFont="1">
      <alignment horizontal="left" shrinkToFit="0" vertical="center" wrapText="1"/>
    </xf>
    <xf borderId="8" fillId="3" fontId="32" numFmtId="168" xfId="0" applyAlignment="1" applyBorder="1" applyFont="1" applyNumberFormat="1">
      <alignment horizontal="center" shrinkToFit="0" vertical="center" wrapText="0"/>
    </xf>
    <xf borderId="8" fillId="4" fontId="32" numFmtId="0" xfId="0" applyAlignment="1" applyBorder="1" applyFont="1">
      <alignment shrinkToFit="0" vertical="center" wrapText="0"/>
    </xf>
    <xf borderId="8" fillId="3" fontId="32" numFmtId="4" xfId="0" applyAlignment="1" applyBorder="1" applyFont="1" applyNumberFormat="1">
      <alignment horizontal="center" shrinkToFit="0" vertical="center" wrapText="0"/>
    </xf>
    <xf borderId="16" fillId="2" fontId="39" numFmtId="0" xfId="0" applyAlignment="1" applyBorder="1" applyFont="1">
      <alignment shrinkToFit="0" vertical="bottom" wrapText="0"/>
    </xf>
    <xf borderId="0" fillId="0" fontId="39" numFmtId="0" xfId="0" applyAlignment="1" applyFont="1">
      <alignment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worksheet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worksheet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cap="flat" cmpd="sng" w="9525" algn="ctr">
          <a:solidFill>
            <a:schemeClr val="phClr">
              <a:shade val="95000"/>
              <a:satMod val="105000"/>
            </a:schemeClr>
          </a:solidFill>
          <a:prstDash val="solid"/>
        </a:ln>
        <a:ln cap="flat" cmpd="sng" w="25400" algn="ctr">
          <a:solidFill>
            <a:schemeClr val="phClr"/>
          </a:solidFill>
          <a:prstDash val="solid"/>
        </a:ln>
        <a:ln cap="flat" cmpd="sng" w="38100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rotWithShape="0" dir="5400000" dist="20000">
              <a:srgbClr val="000000">
                <a:alpha val="38000"/>
              </a:srgbClr>
            </a:outerShdw>
          </a:effectLst>
        </a:effectStyle>
        <a:effectStyle>
          <a:effectLst>
            <a:outerShdw blurRad="40000" rotWithShape="0" dir="5400000" dist="23000">
              <a:srgbClr val="000000">
                <a:alpha val="35000"/>
              </a:srgbClr>
            </a:outerShdw>
          </a:effectLst>
        </a:effectStyle>
        <a:effectStyle>
          <a:effectLst>
            <a:outerShdw blurRad="40000" rotWithShape="0" dir="5400000" dist="2300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8080"/>
    <pageSetUpPr/>
  </sheetPr>
  <sheetViews>
    <sheetView workbookViewId="0"/>
  </sheetViews>
  <sheetFormatPr customHeight="1" defaultColWidth="12.63" defaultRowHeight="15.0"/>
  <cols>
    <col customWidth="1" min="1" max="1" width="5.25"/>
    <col customWidth="1" min="2" max="2" width="34.13"/>
    <col customWidth="1" min="3" max="3" width="41.75"/>
    <col customWidth="1" min="4" max="4" width="14.25"/>
    <col customWidth="1" min="5" max="5" width="10.25"/>
    <col customWidth="1" min="6" max="6" width="13.25"/>
    <col customWidth="1" min="7" max="7" width="12.0"/>
    <col customWidth="1" min="8" max="8" width="18.13"/>
    <col customWidth="1" min="9" max="9" width="42.63"/>
    <col customWidth="1" min="10" max="10" width="14.25"/>
    <col customWidth="1" min="11" max="256" width="8.0"/>
  </cols>
  <sheetData>
    <row r="1" ht="12.75" customHeight="1">
      <c r="A1" s="1"/>
      <c r="B1" s="1"/>
      <c r="C1" s="1"/>
      <c r="D1" s="1"/>
      <c r="E1" s="1"/>
      <c r="F1" s="1"/>
      <c r="G1" s="1"/>
      <c r="H1" s="1"/>
      <c r="I1" s="2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3"/>
      <c r="IR1" s="3"/>
      <c r="IS1" s="3"/>
      <c r="IT1" s="3"/>
      <c r="IU1" s="3"/>
      <c r="IV1" s="3"/>
    </row>
    <row r="2" ht="15.75" customHeight="1">
      <c r="A2" s="4" t="s">
        <v>0</v>
      </c>
      <c r="B2" s="4"/>
      <c r="C2" s="4"/>
      <c r="D2" s="4"/>
      <c r="E2" s="4"/>
      <c r="F2" s="4"/>
      <c r="G2" s="4"/>
      <c r="H2" s="4"/>
      <c r="I2" s="5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6"/>
      <c r="FS2" s="6"/>
      <c r="FT2" s="6"/>
      <c r="FU2" s="6"/>
      <c r="FV2" s="6"/>
      <c r="FW2" s="6"/>
      <c r="FX2" s="6"/>
      <c r="FY2" s="6"/>
      <c r="FZ2" s="6"/>
      <c r="GA2" s="6"/>
      <c r="GB2" s="6"/>
      <c r="GC2" s="6"/>
      <c r="GD2" s="6"/>
      <c r="GE2" s="6"/>
      <c r="GF2" s="6"/>
      <c r="GG2" s="6"/>
      <c r="GH2" s="6"/>
      <c r="GI2" s="6"/>
      <c r="GJ2" s="6"/>
      <c r="GK2" s="6"/>
      <c r="GL2" s="6"/>
      <c r="GM2" s="6"/>
      <c r="GN2" s="6"/>
      <c r="GO2" s="6"/>
      <c r="GP2" s="6"/>
      <c r="GQ2" s="6"/>
      <c r="GR2" s="6"/>
      <c r="GS2" s="6"/>
      <c r="GT2" s="6"/>
      <c r="GU2" s="6"/>
      <c r="GV2" s="6"/>
      <c r="GW2" s="6"/>
      <c r="GX2" s="6"/>
      <c r="GY2" s="6"/>
      <c r="GZ2" s="6"/>
      <c r="HA2" s="6"/>
      <c r="HB2" s="6"/>
      <c r="HC2" s="6"/>
      <c r="HD2" s="6"/>
      <c r="HE2" s="6"/>
      <c r="HF2" s="6"/>
      <c r="HG2" s="6"/>
      <c r="HH2" s="6"/>
      <c r="HI2" s="6"/>
      <c r="HJ2" s="6"/>
      <c r="HK2" s="6"/>
      <c r="HL2" s="6"/>
      <c r="HM2" s="6"/>
      <c r="HN2" s="6"/>
      <c r="HO2" s="6"/>
      <c r="HP2" s="6"/>
      <c r="HQ2" s="6"/>
      <c r="HR2" s="6"/>
      <c r="HS2" s="6"/>
      <c r="HT2" s="6"/>
      <c r="HU2" s="6"/>
      <c r="HV2" s="6"/>
      <c r="HW2" s="6"/>
      <c r="HX2" s="6"/>
      <c r="HY2" s="6"/>
      <c r="HZ2" s="6"/>
      <c r="IA2" s="6"/>
      <c r="IB2" s="6"/>
      <c r="IC2" s="6"/>
      <c r="ID2" s="6"/>
      <c r="IE2" s="6"/>
      <c r="IF2" s="6"/>
      <c r="IG2" s="6"/>
      <c r="IH2" s="6"/>
      <c r="II2" s="6"/>
      <c r="IJ2" s="6"/>
      <c r="IK2" s="6"/>
      <c r="IL2" s="6"/>
      <c r="IM2" s="6"/>
      <c r="IN2" s="6"/>
      <c r="IO2" s="6"/>
      <c r="IP2" s="6"/>
      <c r="IQ2" s="6"/>
      <c r="IR2" s="6"/>
      <c r="IS2" s="6"/>
      <c r="IT2" s="6"/>
      <c r="IU2" s="6"/>
      <c r="IV2" s="6"/>
    </row>
    <row r="3" ht="12.75" customHeight="1">
      <c r="A3" s="1"/>
      <c r="B3" s="1"/>
      <c r="C3" s="1"/>
      <c r="D3" s="1"/>
      <c r="E3" s="1"/>
      <c r="F3" s="1"/>
      <c r="G3" s="1"/>
      <c r="H3" s="1"/>
      <c r="I3" s="2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  <c r="IV3" s="3"/>
    </row>
    <row r="4" ht="15.75" customHeight="1">
      <c r="A4" s="4" t="s">
        <v>1</v>
      </c>
      <c r="B4" s="7"/>
      <c r="C4" s="7"/>
      <c r="D4" s="7"/>
      <c r="E4" s="7"/>
      <c r="F4" s="7"/>
      <c r="G4" s="7"/>
      <c r="H4" s="7"/>
      <c r="I4" s="8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  <c r="CG4" s="9"/>
      <c r="CH4" s="9"/>
      <c r="CI4" s="9"/>
      <c r="CJ4" s="9"/>
      <c r="CK4" s="9"/>
      <c r="CL4" s="9"/>
      <c r="CM4" s="9"/>
      <c r="CN4" s="9"/>
      <c r="CO4" s="9"/>
      <c r="CP4" s="9"/>
      <c r="CQ4" s="9"/>
      <c r="CR4" s="9"/>
      <c r="CS4" s="9"/>
      <c r="CT4" s="9"/>
      <c r="CU4" s="9"/>
      <c r="CV4" s="9"/>
      <c r="CW4" s="9"/>
      <c r="CX4" s="9"/>
      <c r="CY4" s="9"/>
      <c r="CZ4" s="9"/>
      <c r="DA4" s="9"/>
      <c r="DB4" s="9"/>
      <c r="DC4" s="9"/>
      <c r="DD4" s="9"/>
      <c r="DE4" s="9"/>
      <c r="DF4" s="9"/>
      <c r="DG4" s="9"/>
      <c r="DH4" s="9"/>
      <c r="DI4" s="9"/>
      <c r="DJ4" s="9"/>
      <c r="DK4" s="9"/>
      <c r="DL4" s="9"/>
      <c r="DM4" s="9"/>
      <c r="DN4" s="9"/>
      <c r="DO4" s="9"/>
      <c r="DP4" s="9"/>
      <c r="DQ4" s="9"/>
      <c r="DR4" s="9"/>
      <c r="DS4" s="9"/>
      <c r="DT4" s="9"/>
      <c r="DU4" s="9"/>
      <c r="DV4" s="9"/>
      <c r="DW4" s="9"/>
      <c r="DX4" s="9"/>
      <c r="DY4" s="9"/>
      <c r="DZ4" s="9"/>
      <c r="EA4" s="9"/>
      <c r="EB4" s="9"/>
      <c r="EC4" s="9"/>
      <c r="ED4" s="9"/>
      <c r="EE4" s="9"/>
      <c r="EF4" s="9"/>
      <c r="EG4" s="9"/>
      <c r="EH4" s="9"/>
      <c r="EI4" s="9"/>
      <c r="EJ4" s="9"/>
      <c r="EK4" s="9"/>
      <c r="EL4" s="9"/>
      <c r="EM4" s="9"/>
      <c r="EN4" s="9"/>
      <c r="EO4" s="9"/>
      <c r="EP4" s="9"/>
      <c r="EQ4" s="9"/>
      <c r="ER4" s="9"/>
      <c r="ES4" s="9"/>
      <c r="ET4" s="9"/>
      <c r="EU4" s="9"/>
      <c r="EV4" s="9"/>
      <c r="EW4" s="9"/>
      <c r="EX4" s="9"/>
      <c r="EY4" s="9"/>
      <c r="EZ4" s="9"/>
      <c r="FA4" s="9"/>
      <c r="FB4" s="9"/>
      <c r="FC4" s="9"/>
      <c r="FD4" s="9"/>
      <c r="FE4" s="9"/>
      <c r="FF4" s="9"/>
      <c r="FG4" s="9"/>
      <c r="FH4" s="9"/>
      <c r="FI4" s="9"/>
      <c r="FJ4" s="9"/>
      <c r="FK4" s="9"/>
      <c r="FL4" s="9"/>
      <c r="FM4" s="9"/>
      <c r="FN4" s="9"/>
      <c r="FO4" s="9"/>
      <c r="FP4" s="9"/>
      <c r="FQ4" s="9"/>
      <c r="FR4" s="9"/>
      <c r="FS4" s="9"/>
      <c r="FT4" s="9"/>
      <c r="FU4" s="9"/>
      <c r="FV4" s="9"/>
      <c r="FW4" s="9"/>
      <c r="FX4" s="9"/>
      <c r="FY4" s="9"/>
      <c r="FZ4" s="9"/>
      <c r="GA4" s="9"/>
      <c r="GB4" s="9"/>
      <c r="GC4" s="9"/>
      <c r="GD4" s="9"/>
      <c r="GE4" s="9"/>
      <c r="GF4" s="9"/>
      <c r="GG4" s="9"/>
      <c r="GH4" s="9"/>
      <c r="GI4" s="9"/>
      <c r="GJ4" s="9"/>
      <c r="GK4" s="9"/>
      <c r="GL4" s="9"/>
      <c r="GM4" s="9"/>
      <c r="GN4" s="9"/>
      <c r="GO4" s="9"/>
      <c r="GP4" s="9"/>
      <c r="GQ4" s="9"/>
      <c r="GR4" s="9"/>
      <c r="GS4" s="9"/>
      <c r="GT4" s="9"/>
      <c r="GU4" s="9"/>
      <c r="GV4" s="9"/>
      <c r="GW4" s="9"/>
      <c r="GX4" s="9"/>
      <c r="GY4" s="9"/>
      <c r="GZ4" s="9"/>
      <c r="HA4" s="9"/>
      <c r="HB4" s="9"/>
      <c r="HC4" s="9"/>
      <c r="HD4" s="9"/>
      <c r="HE4" s="9"/>
      <c r="HF4" s="9"/>
      <c r="HG4" s="9"/>
      <c r="HH4" s="9"/>
      <c r="HI4" s="9"/>
      <c r="HJ4" s="9"/>
      <c r="HK4" s="9"/>
      <c r="HL4" s="9"/>
      <c r="HM4" s="9"/>
      <c r="HN4" s="9"/>
      <c r="HO4" s="9"/>
      <c r="HP4" s="9"/>
      <c r="HQ4" s="9"/>
      <c r="HR4" s="9"/>
      <c r="HS4" s="9"/>
      <c r="HT4" s="9"/>
      <c r="HU4" s="9"/>
      <c r="HV4" s="9"/>
      <c r="HW4" s="9"/>
      <c r="HX4" s="9"/>
      <c r="HY4" s="9"/>
      <c r="HZ4" s="9"/>
      <c r="IA4" s="9"/>
      <c r="IB4" s="9"/>
      <c r="IC4" s="9"/>
      <c r="ID4" s="9"/>
      <c r="IE4" s="9"/>
      <c r="IF4" s="9"/>
      <c r="IG4" s="9"/>
      <c r="IH4" s="9"/>
      <c r="II4" s="9"/>
      <c r="IJ4" s="9"/>
      <c r="IK4" s="9"/>
      <c r="IL4" s="9"/>
      <c r="IM4" s="9"/>
      <c r="IN4" s="9"/>
      <c r="IO4" s="9"/>
      <c r="IP4" s="9"/>
      <c r="IQ4" s="9"/>
      <c r="IR4" s="9"/>
      <c r="IS4" s="9"/>
      <c r="IT4" s="9"/>
      <c r="IU4" s="9"/>
      <c r="IV4" s="9"/>
    </row>
    <row r="5" ht="12.75" customHeight="1">
      <c r="A5" s="1"/>
      <c r="B5" s="1"/>
      <c r="C5" s="1"/>
      <c r="D5" s="1"/>
      <c r="E5" s="1"/>
      <c r="F5" s="1"/>
      <c r="G5" s="1"/>
      <c r="H5" s="1"/>
      <c r="I5" s="2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  <c r="IU5" s="3"/>
      <c r="IV5" s="3"/>
    </row>
    <row r="6" ht="12.75" customHeight="1">
      <c r="A6" s="1"/>
      <c r="B6" s="1"/>
      <c r="C6" s="1"/>
      <c r="D6" s="1"/>
      <c r="E6" s="1"/>
      <c r="F6" s="1"/>
      <c r="G6" s="1"/>
      <c r="H6" s="1"/>
      <c r="I6" s="2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3"/>
    </row>
    <row r="7" ht="18.0" customHeight="1">
      <c r="A7" s="10" t="s">
        <v>2</v>
      </c>
      <c r="B7" s="10"/>
      <c r="C7" s="11"/>
      <c r="D7" s="12" t="str">
        <f>H106</f>
        <v>2,025,159.116</v>
      </c>
      <c r="E7" s="13" t="s">
        <v>3</v>
      </c>
      <c r="F7" s="11"/>
      <c r="G7" s="11"/>
      <c r="H7" s="11"/>
      <c r="I7" s="2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</row>
    <row r="8" ht="18.0" customHeight="1">
      <c r="A8" s="10"/>
      <c r="B8" s="10"/>
      <c r="C8" s="11"/>
      <c r="D8" s="14"/>
      <c r="E8" s="13"/>
      <c r="F8" s="11"/>
      <c r="G8" s="11"/>
      <c r="H8" s="11"/>
      <c r="I8" s="2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</row>
    <row r="9">
      <c r="A9" s="15" t="s">
        <v>4</v>
      </c>
      <c r="B9" s="1"/>
      <c r="C9" s="1"/>
      <c r="D9" s="16" t="str">
        <f>H107</f>
        <v>2459.273</v>
      </c>
      <c r="E9" s="17" t="s">
        <v>3</v>
      </c>
      <c r="F9" s="1"/>
      <c r="G9" s="1"/>
      <c r="H9" s="1"/>
      <c r="I9" s="2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  <c r="IT9" s="3"/>
      <c r="IU9" s="3"/>
      <c r="IV9" s="3"/>
    </row>
    <row r="10" ht="12.75" customHeight="1">
      <c r="A10" s="1"/>
      <c r="B10" s="1"/>
      <c r="C10" s="1"/>
      <c r="D10" s="1"/>
      <c r="E10" s="1"/>
      <c r="F10" s="1"/>
      <c r="G10" s="1"/>
      <c r="H10" s="1"/>
      <c r="I10" s="2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</row>
    <row r="11" ht="12.75" customHeight="1">
      <c r="A11" s="18"/>
      <c r="B11" s="19"/>
      <c r="C11" s="19"/>
      <c r="D11" s="19"/>
      <c r="E11" s="19"/>
      <c r="F11" s="19"/>
      <c r="G11" s="19"/>
      <c r="H11" s="19"/>
      <c r="I11" s="2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  <c r="IU11" s="3"/>
      <c r="IV11" s="3"/>
    </row>
    <row r="12" ht="12.75" customHeight="1">
      <c r="A12" s="20" t="s">
        <v>5</v>
      </c>
      <c r="B12" s="21"/>
      <c r="C12" s="21"/>
      <c r="D12" s="21"/>
      <c r="E12" s="21"/>
      <c r="F12" s="21"/>
      <c r="G12" s="21"/>
      <c r="H12" s="21"/>
      <c r="I12" s="2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  <c r="IS12" s="3"/>
      <c r="IT12" s="3"/>
      <c r="IU12" s="3"/>
      <c r="IV12" s="3"/>
    </row>
    <row r="13" ht="12.75" customHeight="1">
      <c r="A13" s="1"/>
      <c r="B13" s="1"/>
      <c r="C13" s="1"/>
      <c r="D13" s="1"/>
      <c r="E13" s="1"/>
      <c r="F13" s="1"/>
      <c r="G13" s="1"/>
      <c r="H13" s="1"/>
      <c r="I13" s="2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  <c r="IV13" s="3"/>
    </row>
    <row r="14" ht="12.75" customHeight="1">
      <c r="A14" s="22" t="s">
        <v>6</v>
      </c>
      <c r="B14" s="22"/>
      <c r="C14" s="22"/>
      <c r="D14" s="22"/>
      <c r="E14" s="22"/>
      <c r="F14" s="22"/>
      <c r="G14" s="22"/>
      <c r="H14" s="22"/>
      <c r="I14" s="23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  <c r="BF14" s="24"/>
      <c r="BG14" s="24"/>
      <c r="BH14" s="24"/>
      <c r="BI14" s="24"/>
      <c r="BJ14" s="24"/>
      <c r="BK14" s="24"/>
      <c r="BL14" s="24"/>
      <c r="BM14" s="24"/>
      <c r="BN14" s="24"/>
      <c r="BO14" s="24"/>
      <c r="BP14" s="24"/>
      <c r="BQ14" s="24"/>
      <c r="BR14" s="24"/>
      <c r="BS14" s="24"/>
      <c r="BT14" s="24"/>
      <c r="BU14" s="24"/>
      <c r="BV14" s="24"/>
      <c r="BW14" s="24"/>
      <c r="BX14" s="24"/>
      <c r="BY14" s="24"/>
      <c r="BZ14" s="24"/>
      <c r="CA14" s="24"/>
      <c r="CB14" s="24"/>
      <c r="CC14" s="24"/>
      <c r="CD14" s="24"/>
      <c r="CE14" s="24"/>
      <c r="CF14" s="24"/>
      <c r="CG14" s="24"/>
      <c r="CH14" s="24"/>
      <c r="CI14" s="24"/>
      <c r="CJ14" s="24"/>
      <c r="CK14" s="24"/>
      <c r="CL14" s="24"/>
      <c r="CM14" s="24"/>
      <c r="CN14" s="24"/>
      <c r="CO14" s="24"/>
      <c r="CP14" s="24"/>
      <c r="CQ14" s="24"/>
      <c r="CR14" s="24"/>
      <c r="CS14" s="24"/>
      <c r="CT14" s="24"/>
      <c r="CU14" s="24"/>
      <c r="CV14" s="24"/>
      <c r="CW14" s="24"/>
      <c r="CX14" s="24"/>
      <c r="CY14" s="24"/>
      <c r="CZ14" s="24"/>
      <c r="DA14" s="24"/>
      <c r="DB14" s="24"/>
      <c r="DC14" s="24"/>
      <c r="DD14" s="24"/>
      <c r="DE14" s="24"/>
      <c r="DF14" s="24"/>
      <c r="DG14" s="24"/>
      <c r="DH14" s="24"/>
      <c r="DI14" s="24"/>
      <c r="DJ14" s="24"/>
      <c r="DK14" s="24"/>
      <c r="DL14" s="24"/>
      <c r="DM14" s="24"/>
      <c r="DN14" s="24"/>
      <c r="DO14" s="24"/>
      <c r="DP14" s="24"/>
      <c r="DQ14" s="24"/>
      <c r="DR14" s="24"/>
      <c r="DS14" s="24"/>
      <c r="DT14" s="24"/>
      <c r="DU14" s="24"/>
      <c r="DV14" s="24"/>
      <c r="DW14" s="24"/>
      <c r="DX14" s="24"/>
      <c r="DY14" s="24"/>
      <c r="DZ14" s="24"/>
      <c r="EA14" s="24"/>
      <c r="EB14" s="24"/>
      <c r="EC14" s="24"/>
      <c r="ED14" s="24"/>
      <c r="EE14" s="24"/>
      <c r="EF14" s="24"/>
      <c r="EG14" s="24"/>
      <c r="EH14" s="24"/>
      <c r="EI14" s="24"/>
      <c r="EJ14" s="24"/>
      <c r="EK14" s="24"/>
      <c r="EL14" s="24"/>
      <c r="EM14" s="24"/>
      <c r="EN14" s="24"/>
      <c r="EO14" s="24"/>
      <c r="EP14" s="24"/>
      <c r="EQ14" s="24"/>
      <c r="ER14" s="24"/>
      <c r="ES14" s="24"/>
      <c r="ET14" s="24"/>
      <c r="EU14" s="24"/>
      <c r="EV14" s="24"/>
      <c r="EW14" s="24"/>
      <c r="EX14" s="24"/>
      <c r="EY14" s="24"/>
      <c r="EZ14" s="24"/>
      <c r="FA14" s="24"/>
      <c r="FB14" s="24"/>
      <c r="FC14" s="24"/>
      <c r="FD14" s="24"/>
      <c r="FE14" s="24"/>
      <c r="FF14" s="24"/>
      <c r="FG14" s="24"/>
      <c r="FH14" s="24"/>
      <c r="FI14" s="24"/>
      <c r="FJ14" s="24"/>
      <c r="FK14" s="24"/>
      <c r="FL14" s="24"/>
      <c r="FM14" s="24"/>
      <c r="FN14" s="24"/>
      <c r="FO14" s="24"/>
      <c r="FP14" s="24"/>
      <c r="FQ14" s="24"/>
      <c r="FR14" s="24"/>
      <c r="FS14" s="24"/>
      <c r="FT14" s="24"/>
      <c r="FU14" s="24"/>
      <c r="FV14" s="24"/>
      <c r="FW14" s="24"/>
      <c r="FX14" s="24"/>
      <c r="FY14" s="24"/>
      <c r="FZ14" s="24"/>
      <c r="GA14" s="24"/>
      <c r="GB14" s="24"/>
      <c r="GC14" s="24"/>
      <c r="GD14" s="24"/>
      <c r="GE14" s="24"/>
      <c r="GF14" s="24"/>
      <c r="GG14" s="24"/>
      <c r="GH14" s="24"/>
      <c r="GI14" s="24"/>
      <c r="GJ14" s="24"/>
      <c r="GK14" s="24"/>
      <c r="GL14" s="24"/>
      <c r="GM14" s="24"/>
      <c r="GN14" s="24"/>
      <c r="GO14" s="24"/>
      <c r="GP14" s="24"/>
      <c r="GQ14" s="24"/>
      <c r="GR14" s="24"/>
      <c r="GS14" s="24"/>
      <c r="GT14" s="24"/>
      <c r="GU14" s="24"/>
      <c r="GV14" s="24"/>
      <c r="GW14" s="24"/>
      <c r="GX14" s="24"/>
      <c r="GY14" s="24"/>
      <c r="GZ14" s="24"/>
      <c r="HA14" s="24"/>
      <c r="HB14" s="24"/>
      <c r="HC14" s="24"/>
      <c r="HD14" s="24"/>
      <c r="HE14" s="24"/>
      <c r="HF14" s="24"/>
      <c r="HG14" s="24"/>
      <c r="HH14" s="24"/>
      <c r="HI14" s="24"/>
      <c r="HJ14" s="24"/>
      <c r="HK14" s="24"/>
      <c r="HL14" s="24"/>
      <c r="HM14" s="24"/>
      <c r="HN14" s="24"/>
      <c r="HO14" s="24"/>
      <c r="HP14" s="24"/>
      <c r="HQ14" s="24"/>
      <c r="HR14" s="24"/>
      <c r="HS14" s="24"/>
      <c r="HT14" s="24"/>
      <c r="HU14" s="24"/>
      <c r="HV14" s="24"/>
      <c r="HW14" s="24"/>
      <c r="HX14" s="24"/>
      <c r="HY14" s="24"/>
      <c r="HZ14" s="24"/>
      <c r="IA14" s="24"/>
      <c r="IB14" s="24"/>
      <c r="IC14" s="24"/>
      <c r="ID14" s="24"/>
      <c r="IE14" s="24"/>
      <c r="IF14" s="24"/>
      <c r="IG14" s="24"/>
      <c r="IH14" s="24"/>
      <c r="II14" s="24"/>
      <c r="IJ14" s="24"/>
      <c r="IK14" s="24"/>
      <c r="IL14" s="24"/>
      <c r="IM14" s="24"/>
      <c r="IN14" s="24"/>
      <c r="IO14" s="24"/>
      <c r="IP14" s="24"/>
      <c r="IQ14" s="24"/>
      <c r="IR14" s="24"/>
      <c r="IS14" s="24"/>
      <c r="IT14" s="24"/>
      <c r="IU14" s="24"/>
      <c r="IV14" s="24"/>
    </row>
    <row r="15" ht="12.75" customHeight="1">
      <c r="A15" s="1"/>
      <c r="B15" s="1"/>
      <c r="C15" s="1"/>
      <c r="D15" s="1"/>
      <c r="E15" s="1"/>
      <c r="F15" s="1"/>
      <c r="G15" s="1"/>
      <c r="H15" s="1"/>
      <c r="I15" s="2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  <c r="IT15" s="3"/>
      <c r="IU15" s="3"/>
      <c r="IV15" s="3"/>
    </row>
    <row r="16" ht="12.75" customHeight="1">
      <c r="A16" s="1"/>
      <c r="B16" s="1"/>
      <c r="C16" s="1"/>
      <c r="D16" s="1"/>
      <c r="E16" s="1"/>
      <c r="F16" s="1"/>
      <c r="G16" s="1"/>
      <c r="H16" s="1"/>
      <c r="I16" s="2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  <c r="IU16" s="3"/>
      <c r="IV16" s="3"/>
    </row>
    <row r="17" ht="12.75" customHeight="1">
      <c r="A17" s="1"/>
      <c r="B17" s="1"/>
      <c r="C17" s="1"/>
      <c r="D17" s="1"/>
      <c r="E17" s="1"/>
      <c r="F17" s="1"/>
      <c r="G17" s="1"/>
      <c r="H17" s="1"/>
      <c r="I17" s="2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  <c r="IV17" s="3"/>
    </row>
    <row r="18" ht="18.0" customHeight="1">
      <c r="A18" s="25" t="s">
        <v>7</v>
      </c>
      <c r="I18" s="2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  <c r="IU18" s="3"/>
      <c r="IV18" s="3"/>
    </row>
    <row r="19" ht="15.75" customHeight="1">
      <c r="A19" s="26" t="s">
        <v>8</v>
      </c>
      <c r="I19" s="26"/>
      <c r="Q19" s="26"/>
      <c r="Y19" s="26" t="s">
        <v>8</v>
      </c>
      <c r="AG19" s="26" t="s">
        <v>8</v>
      </c>
      <c r="AO19" s="26" t="s">
        <v>8</v>
      </c>
      <c r="AW19" s="26" t="s">
        <v>8</v>
      </c>
      <c r="BE19" s="26" t="s">
        <v>8</v>
      </c>
      <c r="BM19" s="26" t="s">
        <v>8</v>
      </c>
      <c r="BU19" s="26" t="s">
        <v>8</v>
      </c>
      <c r="CC19" s="26" t="s">
        <v>8</v>
      </c>
      <c r="CK19" s="26" t="s">
        <v>8</v>
      </c>
      <c r="CS19" s="26" t="s">
        <v>8</v>
      </c>
      <c r="DA19" s="26" t="s">
        <v>8</v>
      </c>
      <c r="DI19" s="26" t="s">
        <v>8</v>
      </c>
      <c r="DQ19" s="26" t="s">
        <v>8</v>
      </c>
      <c r="DY19" s="26" t="s">
        <v>8</v>
      </c>
      <c r="EG19" s="26" t="s">
        <v>8</v>
      </c>
      <c r="EO19" s="26" t="s">
        <v>8</v>
      </c>
      <c r="EW19" s="26" t="s">
        <v>8</v>
      </c>
      <c r="FE19" s="26" t="s">
        <v>8</v>
      </c>
      <c r="FM19" s="26" t="s">
        <v>8</v>
      </c>
      <c r="FU19" s="26" t="s">
        <v>8</v>
      </c>
      <c r="GC19" s="26" t="s">
        <v>8</v>
      </c>
      <c r="GK19" s="26" t="s">
        <v>8</v>
      </c>
      <c r="GS19" s="26" t="s">
        <v>8</v>
      </c>
      <c r="HA19" s="26" t="s">
        <v>8</v>
      </c>
      <c r="HI19" s="26" t="s">
        <v>8</v>
      </c>
      <c r="HQ19" s="26" t="s">
        <v>8</v>
      </c>
      <c r="HY19" s="26" t="s">
        <v>8</v>
      </c>
      <c r="IG19" s="26" t="s">
        <v>8</v>
      </c>
      <c r="IO19" s="26" t="s">
        <v>8</v>
      </c>
    </row>
    <row r="20" ht="15.75" customHeight="1">
      <c r="A20" s="4"/>
      <c r="B20" s="4"/>
      <c r="C20" s="4"/>
      <c r="D20" s="4"/>
      <c r="E20" s="4"/>
      <c r="F20" s="4"/>
      <c r="G20" s="4"/>
      <c r="H20" s="4"/>
      <c r="I20" s="2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  <c r="IS20" s="3"/>
      <c r="IT20" s="3"/>
      <c r="IU20" s="3"/>
      <c r="IV20" s="3"/>
    </row>
    <row r="21">
      <c r="A21" s="27" t="s">
        <v>9</v>
      </c>
      <c r="B21" s="28"/>
      <c r="C21" s="28"/>
      <c r="D21" s="28"/>
      <c r="E21" s="28"/>
      <c r="F21" s="28"/>
      <c r="G21" s="28"/>
      <c r="H21" s="28"/>
      <c r="I21" s="29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  <c r="BM21" s="30"/>
      <c r="BN21" s="30"/>
      <c r="BO21" s="30"/>
      <c r="BP21" s="30"/>
      <c r="BQ21" s="30"/>
      <c r="BR21" s="30"/>
      <c r="BS21" s="30"/>
      <c r="BT21" s="30"/>
      <c r="BU21" s="30"/>
      <c r="BV21" s="30"/>
      <c r="BW21" s="30"/>
      <c r="BX21" s="30"/>
      <c r="BY21" s="30"/>
      <c r="BZ21" s="30"/>
      <c r="CA21" s="30"/>
      <c r="CB21" s="30"/>
      <c r="CC21" s="30"/>
      <c r="CD21" s="30"/>
      <c r="CE21" s="30"/>
      <c r="CF21" s="30"/>
      <c r="CG21" s="30"/>
      <c r="CH21" s="30"/>
      <c r="CI21" s="30"/>
      <c r="CJ21" s="30"/>
      <c r="CK21" s="30"/>
      <c r="CL21" s="30"/>
      <c r="CM21" s="30"/>
      <c r="CN21" s="30"/>
      <c r="CO21" s="30"/>
      <c r="CP21" s="30"/>
      <c r="CQ21" s="30"/>
      <c r="CR21" s="30"/>
      <c r="CS21" s="30"/>
      <c r="CT21" s="30"/>
      <c r="CU21" s="30"/>
      <c r="CV21" s="30"/>
      <c r="CW21" s="30"/>
      <c r="CX21" s="30"/>
      <c r="CY21" s="30"/>
      <c r="CZ21" s="30"/>
      <c r="DA21" s="30"/>
      <c r="DB21" s="30"/>
      <c r="DC21" s="30"/>
      <c r="DD21" s="30"/>
      <c r="DE21" s="30"/>
      <c r="DF21" s="30"/>
      <c r="DG21" s="30"/>
      <c r="DH21" s="30"/>
      <c r="DI21" s="30"/>
      <c r="DJ21" s="30"/>
      <c r="DK21" s="30"/>
      <c r="DL21" s="30"/>
      <c r="DM21" s="30"/>
      <c r="DN21" s="30"/>
      <c r="DO21" s="30"/>
      <c r="DP21" s="30"/>
      <c r="DQ21" s="30"/>
      <c r="DR21" s="30"/>
      <c r="DS21" s="30"/>
      <c r="DT21" s="30"/>
      <c r="DU21" s="30"/>
      <c r="DV21" s="30"/>
      <c r="DW21" s="30"/>
      <c r="DX21" s="30"/>
      <c r="DY21" s="30"/>
      <c r="DZ21" s="30"/>
      <c r="EA21" s="30"/>
      <c r="EB21" s="30"/>
      <c r="EC21" s="30"/>
      <c r="ED21" s="30"/>
      <c r="EE21" s="30"/>
      <c r="EF21" s="30"/>
      <c r="EG21" s="30"/>
      <c r="EH21" s="30"/>
      <c r="EI21" s="30"/>
      <c r="EJ21" s="30"/>
      <c r="EK21" s="30"/>
      <c r="EL21" s="30"/>
      <c r="EM21" s="30"/>
      <c r="EN21" s="30"/>
      <c r="EO21" s="30"/>
      <c r="EP21" s="30"/>
      <c r="EQ21" s="30"/>
      <c r="ER21" s="30"/>
      <c r="ES21" s="30"/>
      <c r="ET21" s="30"/>
      <c r="EU21" s="30"/>
      <c r="EV21" s="30"/>
      <c r="EW21" s="30"/>
      <c r="EX21" s="30"/>
      <c r="EY21" s="30"/>
      <c r="EZ21" s="30"/>
      <c r="FA21" s="30"/>
      <c r="FB21" s="30"/>
      <c r="FC21" s="30"/>
      <c r="FD21" s="30"/>
      <c r="FE21" s="30"/>
      <c r="FF21" s="30"/>
      <c r="FG21" s="30"/>
      <c r="FH21" s="30"/>
      <c r="FI21" s="30"/>
      <c r="FJ21" s="30"/>
      <c r="FK21" s="30"/>
      <c r="FL21" s="30"/>
      <c r="FM21" s="30"/>
      <c r="FN21" s="30"/>
      <c r="FO21" s="30"/>
      <c r="FP21" s="30"/>
      <c r="FQ21" s="30"/>
      <c r="FR21" s="30"/>
      <c r="FS21" s="30"/>
      <c r="FT21" s="30"/>
      <c r="FU21" s="30"/>
      <c r="FV21" s="30"/>
      <c r="FW21" s="30"/>
      <c r="FX21" s="30"/>
      <c r="FY21" s="30"/>
      <c r="FZ21" s="30"/>
      <c r="GA21" s="30"/>
      <c r="GB21" s="30"/>
      <c r="GC21" s="30"/>
      <c r="GD21" s="30"/>
      <c r="GE21" s="30"/>
      <c r="GF21" s="30"/>
      <c r="GG21" s="30"/>
      <c r="GH21" s="30"/>
      <c r="GI21" s="30"/>
      <c r="GJ21" s="30"/>
      <c r="GK21" s="30"/>
      <c r="GL21" s="30"/>
      <c r="GM21" s="30"/>
      <c r="GN21" s="30"/>
      <c r="GO21" s="30"/>
      <c r="GP21" s="30"/>
      <c r="GQ21" s="30"/>
      <c r="GR21" s="30"/>
      <c r="GS21" s="30"/>
      <c r="GT21" s="30"/>
      <c r="GU21" s="30"/>
      <c r="GV21" s="30"/>
      <c r="GW21" s="30"/>
      <c r="GX21" s="30"/>
      <c r="GY21" s="30"/>
      <c r="GZ21" s="30"/>
      <c r="HA21" s="30"/>
      <c r="HB21" s="30"/>
      <c r="HC21" s="30"/>
      <c r="HD21" s="30"/>
      <c r="HE21" s="30"/>
      <c r="HF21" s="30"/>
      <c r="HG21" s="30"/>
      <c r="HH21" s="30"/>
      <c r="HI21" s="30"/>
      <c r="HJ21" s="30"/>
      <c r="HK21" s="30"/>
      <c r="HL21" s="30"/>
      <c r="HM21" s="30"/>
      <c r="HN21" s="30"/>
      <c r="HO21" s="30"/>
      <c r="HP21" s="30"/>
      <c r="HQ21" s="30"/>
      <c r="HR21" s="30"/>
      <c r="HS21" s="30"/>
      <c r="HT21" s="30"/>
      <c r="HU21" s="30"/>
      <c r="HV21" s="30"/>
      <c r="HW21" s="30"/>
      <c r="HX21" s="30"/>
      <c r="HY21" s="30"/>
      <c r="HZ21" s="30"/>
      <c r="IA21" s="30"/>
      <c r="IB21" s="30"/>
      <c r="IC21" s="30"/>
      <c r="ID21" s="30"/>
      <c r="IE21" s="30"/>
      <c r="IF21" s="30"/>
      <c r="IG21" s="30"/>
      <c r="IH21" s="30"/>
      <c r="II21" s="30"/>
      <c r="IJ21" s="30"/>
      <c r="IK21" s="30"/>
      <c r="IL21" s="30"/>
      <c r="IM21" s="30"/>
      <c r="IN21" s="30"/>
      <c r="IO21" s="30"/>
      <c r="IP21" s="30"/>
      <c r="IQ21" s="30"/>
      <c r="IR21" s="30"/>
      <c r="IS21" s="30"/>
      <c r="IT21" s="30"/>
      <c r="IU21" s="30"/>
      <c r="IV21" s="30"/>
    </row>
    <row r="22" ht="15.75" customHeight="1">
      <c r="A22" s="1"/>
      <c r="B22" s="1"/>
      <c r="C22" s="1"/>
      <c r="D22" s="1"/>
      <c r="E22" s="1"/>
      <c r="F22" s="1"/>
      <c r="G22" s="1"/>
      <c r="H22" s="26" t="s">
        <v>10</v>
      </c>
      <c r="I22" s="2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/>
      <c r="HR22" s="3"/>
      <c r="HS22" s="3"/>
      <c r="HT22" s="3"/>
      <c r="HU22" s="3"/>
      <c r="HV22" s="3"/>
      <c r="HW22" s="3"/>
      <c r="HX22" s="3"/>
      <c r="HY22" s="3"/>
      <c r="HZ22" s="3"/>
      <c r="IA22" s="3"/>
      <c r="IB22" s="3"/>
      <c r="IC22" s="3"/>
      <c r="ID22" s="3"/>
      <c r="IE22" s="3"/>
      <c r="IF22" s="3"/>
      <c r="IG22" s="3"/>
      <c r="IH22" s="3"/>
      <c r="II22" s="3"/>
      <c r="IJ22" s="3"/>
      <c r="IK22" s="3"/>
      <c r="IL22" s="3"/>
      <c r="IM22" s="3"/>
      <c r="IN22" s="3"/>
      <c r="IO22" s="3"/>
      <c r="IP22" s="3"/>
      <c r="IQ22" s="3"/>
      <c r="IR22" s="3"/>
      <c r="IS22" s="3"/>
      <c r="IT22" s="3"/>
      <c r="IU22" s="3"/>
      <c r="IV22" s="3"/>
    </row>
    <row r="23">
      <c r="A23" s="31" t="s">
        <v>11</v>
      </c>
      <c r="B23" s="31" t="s">
        <v>12</v>
      </c>
      <c r="C23" s="31" t="s">
        <v>13</v>
      </c>
      <c r="D23" s="32" t="s">
        <v>14</v>
      </c>
      <c r="E23" s="33"/>
      <c r="F23" s="33"/>
      <c r="G23" s="34"/>
      <c r="H23" s="31" t="s">
        <v>15</v>
      </c>
      <c r="I23" s="2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  <c r="HO23" s="3"/>
      <c r="HP23" s="3"/>
      <c r="HQ23" s="3"/>
      <c r="HR23" s="3"/>
      <c r="HS23" s="3"/>
      <c r="HT23" s="3"/>
      <c r="HU23" s="3"/>
      <c r="HV23" s="3"/>
      <c r="HW23" s="3"/>
      <c r="HX23" s="3"/>
      <c r="HY23" s="3"/>
      <c r="HZ23" s="3"/>
      <c r="IA23" s="3"/>
      <c r="IB23" s="3"/>
      <c r="IC23" s="3"/>
      <c r="ID23" s="3"/>
      <c r="IE23" s="3"/>
      <c r="IF23" s="3"/>
      <c r="IG23" s="3"/>
      <c r="IH23" s="3"/>
      <c r="II23" s="3"/>
      <c r="IJ23" s="3"/>
      <c r="IK23" s="3"/>
      <c r="IL23" s="3"/>
      <c r="IM23" s="3"/>
      <c r="IN23" s="3"/>
      <c r="IO23" s="3"/>
      <c r="IP23" s="3"/>
      <c r="IQ23" s="3"/>
      <c r="IR23" s="3"/>
      <c r="IS23" s="3"/>
      <c r="IT23" s="3"/>
      <c r="IU23" s="3"/>
      <c r="IV23" s="3"/>
    </row>
    <row r="24" ht="60.0" customHeight="1">
      <c r="A24" s="35"/>
      <c r="B24" s="35"/>
      <c r="C24" s="35"/>
      <c r="D24" s="36" t="s">
        <v>16</v>
      </c>
      <c r="E24" s="36" t="s">
        <v>17</v>
      </c>
      <c r="F24" s="36" t="s">
        <v>18</v>
      </c>
      <c r="G24" s="36" t="s">
        <v>19</v>
      </c>
      <c r="H24" s="35"/>
      <c r="I24" s="37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  <c r="HV24" s="3"/>
      <c r="HW24" s="3"/>
      <c r="HX24" s="3"/>
      <c r="HY24" s="3"/>
      <c r="HZ24" s="3"/>
      <c r="IA24" s="3"/>
      <c r="IB24" s="3"/>
      <c r="IC24" s="3"/>
      <c r="ID24" s="3"/>
      <c r="IE24" s="3"/>
      <c r="IF24" s="3"/>
      <c r="IG24" s="3"/>
      <c r="IH24" s="3"/>
      <c r="II24" s="3"/>
      <c r="IJ24" s="3"/>
      <c r="IK24" s="3"/>
      <c r="IL24" s="3"/>
      <c r="IM24" s="3"/>
      <c r="IN24" s="3"/>
      <c r="IO24" s="3"/>
      <c r="IP24" s="3"/>
      <c r="IQ24" s="3"/>
      <c r="IR24" s="3"/>
      <c r="IS24" s="3"/>
      <c r="IT24" s="3"/>
      <c r="IU24" s="3"/>
      <c r="IV24" s="3"/>
    </row>
    <row r="25" ht="12.75" customHeight="1">
      <c r="A25" s="38">
        <v>1.0</v>
      </c>
      <c r="B25" s="38">
        <v>2.0</v>
      </c>
      <c r="C25" s="38">
        <v>3.0</v>
      </c>
      <c r="D25" s="38">
        <v>4.0</v>
      </c>
      <c r="E25" s="38">
        <v>5.0</v>
      </c>
      <c r="F25" s="38">
        <v>6.0</v>
      </c>
      <c r="G25" s="38">
        <v>7.0</v>
      </c>
      <c r="H25" s="38">
        <v>8.0</v>
      </c>
      <c r="I25" s="2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  <c r="HQ25" s="3"/>
      <c r="HR25" s="3"/>
      <c r="HS25" s="3"/>
      <c r="HT25" s="3"/>
      <c r="HU25" s="3"/>
      <c r="HV25" s="3"/>
      <c r="HW25" s="3"/>
      <c r="HX25" s="3"/>
      <c r="HY25" s="3"/>
      <c r="HZ25" s="3"/>
      <c r="IA25" s="3"/>
      <c r="IB25" s="3"/>
      <c r="IC25" s="3"/>
      <c r="ID25" s="3"/>
      <c r="IE25" s="3"/>
      <c r="IF25" s="3"/>
      <c r="IG25" s="3"/>
      <c r="IH25" s="3"/>
      <c r="II25" s="3"/>
      <c r="IJ25" s="3"/>
      <c r="IK25" s="3"/>
      <c r="IL25" s="3"/>
      <c r="IM25" s="3"/>
      <c r="IN25" s="3"/>
      <c r="IO25" s="3"/>
      <c r="IP25" s="3"/>
      <c r="IQ25" s="3"/>
      <c r="IR25" s="3"/>
      <c r="IS25" s="3"/>
      <c r="IT25" s="3"/>
      <c r="IU25" s="3"/>
      <c r="IV25" s="3"/>
    </row>
    <row r="26" ht="15.75" customHeight="1">
      <c r="A26" s="39" t="s">
        <v>20</v>
      </c>
      <c r="B26" s="39"/>
      <c r="C26" s="40" t="s">
        <v>21</v>
      </c>
      <c r="D26" s="39"/>
      <c r="E26" s="39"/>
      <c r="F26" s="39"/>
      <c r="G26" s="39"/>
      <c r="H26" s="39"/>
      <c r="I26" s="2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  <c r="HS26" s="3"/>
      <c r="HT26" s="3"/>
      <c r="HU26" s="3"/>
      <c r="HV26" s="3"/>
      <c r="HW26" s="3"/>
      <c r="HX26" s="3"/>
      <c r="HY26" s="3"/>
      <c r="HZ26" s="3"/>
      <c r="IA26" s="3"/>
      <c r="IB26" s="3"/>
      <c r="IC26" s="3"/>
      <c r="ID26" s="3"/>
      <c r="IE26" s="3"/>
      <c r="IF26" s="3"/>
      <c r="IG26" s="3"/>
      <c r="IH26" s="3"/>
      <c r="II26" s="3"/>
      <c r="IJ26" s="3"/>
      <c r="IK26" s="3"/>
      <c r="IL26" s="3"/>
      <c r="IM26" s="3"/>
      <c r="IN26" s="3"/>
      <c r="IO26" s="3"/>
      <c r="IP26" s="3"/>
      <c r="IQ26" s="3"/>
      <c r="IR26" s="3"/>
      <c r="IS26" s="3"/>
      <c r="IT26" s="3"/>
      <c r="IU26" s="3"/>
      <c r="IV26" s="3"/>
    </row>
    <row r="27" ht="31.5" customHeight="1">
      <c r="A27" s="39"/>
      <c r="B27" s="39"/>
      <c r="C27" s="41" t="s">
        <v>22</v>
      </c>
      <c r="D27" s="39"/>
      <c r="E27" s="39"/>
      <c r="F27" s="39"/>
      <c r="G27" s="39"/>
      <c r="H27" s="39"/>
      <c r="I27" s="42" t="s">
        <v>23</v>
      </c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3"/>
      <c r="HX27" s="3"/>
      <c r="HY27" s="3"/>
      <c r="HZ27" s="3"/>
      <c r="IA27" s="3"/>
      <c r="IB27" s="3"/>
      <c r="IC27" s="3"/>
      <c r="ID27" s="3"/>
      <c r="IE27" s="3"/>
      <c r="IF27" s="3"/>
      <c r="IG27" s="3"/>
      <c r="IH27" s="3"/>
      <c r="II27" s="3"/>
      <c r="IJ27" s="3"/>
      <c r="IK27" s="3"/>
      <c r="IL27" s="3"/>
      <c r="IM27" s="3"/>
      <c r="IN27" s="3"/>
      <c r="IO27" s="3"/>
      <c r="IP27" s="3"/>
      <c r="IQ27" s="3"/>
      <c r="IR27" s="3"/>
      <c r="IS27" s="3"/>
      <c r="IT27" s="3"/>
      <c r="IU27" s="3"/>
      <c r="IV27" s="3"/>
    </row>
    <row r="28" ht="32.25" customHeight="1">
      <c r="A28" s="43" t="s">
        <v>24</v>
      </c>
      <c r="B28" s="44" t="s">
        <v>25</v>
      </c>
      <c r="C28" s="45" t="s">
        <v>26</v>
      </c>
      <c r="D28" s="46"/>
      <c r="E28" s="46"/>
      <c r="F28" s="46"/>
      <c r="G28" s="47">
        <v>0.0</v>
      </c>
      <c r="H28" s="46" t="str">
        <f t="shared" ref="H28:H30" si="1">SUM(D28:G28)</f>
        <v>0.00</v>
      </c>
      <c r="I28" s="48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  <c r="HO28" s="3"/>
      <c r="HP28" s="3"/>
      <c r="HQ28" s="3"/>
      <c r="HR28" s="3"/>
      <c r="HS28" s="3"/>
      <c r="HT28" s="3"/>
      <c r="HU28" s="3"/>
      <c r="HV28" s="3"/>
      <c r="HW28" s="3"/>
      <c r="HX28" s="3"/>
      <c r="HY28" s="3"/>
      <c r="HZ28" s="3"/>
      <c r="IA28" s="3"/>
      <c r="IB28" s="3"/>
      <c r="IC28" s="3"/>
      <c r="ID28" s="3"/>
      <c r="IE28" s="3"/>
      <c r="IF28" s="3"/>
      <c r="IG28" s="3"/>
      <c r="IH28" s="3"/>
      <c r="II28" s="3"/>
      <c r="IJ28" s="3"/>
      <c r="IK28" s="3"/>
      <c r="IL28" s="3"/>
      <c r="IM28" s="3"/>
      <c r="IN28" s="3"/>
      <c r="IO28" s="3"/>
      <c r="IP28" s="3"/>
      <c r="IQ28" s="3"/>
      <c r="IR28" s="3"/>
      <c r="IS28" s="3"/>
      <c r="IT28" s="3"/>
      <c r="IU28" s="3"/>
      <c r="IV28" s="3"/>
    </row>
    <row r="29" ht="33.75" customHeight="1">
      <c r="A29" s="43" t="s">
        <v>27</v>
      </c>
      <c r="B29" s="44" t="s">
        <v>25</v>
      </c>
      <c r="C29" s="45" t="s">
        <v>28</v>
      </c>
      <c r="D29" s="46"/>
      <c r="E29" s="46"/>
      <c r="F29" s="46"/>
      <c r="G29" s="47">
        <v>0.0</v>
      </c>
      <c r="H29" s="46" t="str">
        <f t="shared" si="1"/>
        <v>0.00</v>
      </c>
      <c r="I29" s="48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  <c r="GR29" s="3"/>
      <c r="GS29" s="3"/>
      <c r="GT29" s="3"/>
      <c r="GU29" s="3"/>
      <c r="GV29" s="3"/>
      <c r="GW29" s="3"/>
      <c r="GX29" s="3"/>
      <c r="GY29" s="3"/>
      <c r="GZ29" s="3"/>
      <c r="HA29" s="3"/>
      <c r="HB29" s="3"/>
      <c r="HC29" s="3"/>
      <c r="HD29" s="3"/>
      <c r="HE29" s="3"/>
      <c r="HF29" s="3"/>
      <c r="HG29" s="3"/>
      <c r="HH29" s="3"/>
      <c r="HI29" s="3"/>
      <c r="HJ29" s="3"/>
      <c r="HK29" s="3"/>
      <c r="HL29" s="3"/>
      <c r="HM29" s="3"/>
      <c r="HN29" s="3"/>
      <c r="HO29" s="3"/>
      <c r="HP29" s="3"/>
      <c r="HQ29" s="3"/>
      <c r="HR29" s="3"/>
      <c r="HS29" s="3"/>
      <c r="HT29" s="3"/>
      <c r="HU29" s="3"/>
      <c r="HV29" s="3"/>
      <c r="HW29" s="3"/>
      <c r="HX29" s="3"/>
      <c r="HY29" s="3"/>
      <c r="HZ29" s="3"/>
      <c r="IA29" s="3"/>
      <c r="IB29" s="3"/>
      <c r="IC29" s="3"/>
      <c r="ID29" s="3"/>
      <c r="IE29" s="3"/>
      <c r="IF29" s="3"/>
      <c r="IG29" s="3"/>
      <c r="IH29" s="3"/>
      <c r="II29" s="3"/>
      <c r="IJ29" s="3"/>
      <c r="IK29" s="3"/>
      <c r="IL29" s="3"/>
      <c r="IM29" s="3"/>
      <c r="IN29" s="3"/>
      <c r="IO29" s="3"/>
      <c r="IP29" s="3"/>
      <c r="IQ29" s="3"/>
      <c r="IR29" s="3"/>
      <c r="IS29" s="3"/>
      <c r="IT29" s="3"/>
      <c r="IU29" s="3"/>
      <c r="IV29" s="3"/>
    </row>
    <row r="30" ht="15.75" customHeight="1">
      <c r="A30" s="39"/>
      <c r="B30" s="39"/>
      <c r="C30" s="40" t="s">
        <v>29</v>
      </c>
      <c r="D30" s="49" t="str">
        <f t="shared" ref="D30:G30" si="2">SUM(D28:D29)</f>
        <v>0.00</v>
      </c>
      <c r="E30" s="49" t="str">
        <f t="shared" si="2"/>
        <v>0.00</v>
      </c>
      <c r="F30" s="49" t="str">
        <f t="shared" si="2"/>
        <v>0.00</v>
      </c>
      <c r="G30" s="49" t="str">
        <f t="shared" si="2"/>
        <v>0.00</v>
      </c>
      <c r="H30" s="49" t="str">
        <f t="shared" si="1"/>
        <v>0.00</v>
      </c>
      <c r="I30" s="2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/>
      <c r="HQ30" s="3"/>
      <c r="HR30" s="3"/>
      <c r="HS30" s="3"/>
      <c r="HT30" s="3"/>
      <c r="HU30" s="3"/>
      <c r="HV30" s="3"/>
      <c r="HW30" s="3"/>
      <c r="HX30" s="3"/>
      <c r="HY30" s="3"/>
      <c r="HZ30" s="3"/>
      <c r="IA30" s="3"/>
      <c r="IB30" s="3"/>
      <c r="IC30" s="3"/>
      <c r="ID30" s="3"/>
      <c r="IE30" s="3"/>
      <c r="IF30" s="3"/>
      <c r="IG30" s="3"/>
      <c r="IH30" s="3"/>
      <c r="II30" s="3"/>
      <c r="IJ30" s="3"/>
      <c r="IK30" s="3"/>
      <c r="IL30" s="3"/>
      <c r="IM30" s="3"/>
      <c r="IN30" s="3"/>
      <c r="IO30" s="3"/>
      <c r="IP30" s="3"/>
      <c r="IQ30" s="3"/>
      <c r="IR30" s="3"/>
      <c r="IS30" s="3"/>
      <c r="IT30" s="3"/>
      <c r="IU30" s="3"/>
      <c r="IV30" s="3"/>
    </row>
    <row r="31" ht="15.75" customHeight="1">
      <c r="A31" s="39" t="s">
        <v>30</v>
      </c>
      <c r="B31" s="39"/>
      <c r="C31" s="40" t="s">
        <v>31</v>
      </c>
      <c r="D31" s="39"/>
      <c r="E31" s="39"/>
      <c r="F31" s="39"/>
      <c r="G31" s="39"/>
      <c r="H31" s="39"/>
      <c r="I31" s="2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3"/>
      <c r="HQ31" s="3"/>
      <c r="HR31" s="3"/>
      <c r="HS31" s="3"/>
      <c r="HT31" s="3"/>
      <c r="HU31" s="3"/>
      <c r="HV31" s="3"/>
      <c r="HW31" s="3"/>
      <c r="HX31" s="3"/>
      <c r="HY31" s="3"/>
      <c r="HZ31" s="3"/>
      <c r="IA31" s="3"/>
      <c r="IB31" s="3"/>
      <c r="IC31" s="3"/>
      <c r="ID31" s="3"/>
      <c r="IE31" s="3"/>
      <c r="IF31" s="3"/>
      <c r="IG31" s="3"/>
      <c r="IH31" s="3"/>
      <c r="II31" s="3"/>
      <c r="IJ31" s="3"/>
      <c r="IK31" s="3"/>
      <c r="IL31" s="3"/>
      <c r="IM31" s="3"/>
      <c r="IN31" s="3"/>
      <c r="IO31" s="3"/>
      <c r="IP31" s="3"/>
      <c r="IQ31" s="3"/>
      <c r="IR31" s="3"/>
      <c r="IS31" s="3"/>
      <c r="IT31" s="3"/>
      <c r="IU31" s="3"/>
      <c r="IV31" s="3"/>
    </row>
    <row r="32" ht="15.75" customHeight="1">
      <c r="A32" s="39"/>
      <c r="B32" s="39"/>
      <c r="C32" s="40" t="s">
        <v>32</v>
      </c>
      <c r="D32" s="39"/>
      <c r="E32" s="39"/>
      <c r="F32" s="39"/>
      <c r="G32" s="39"/>
      <c r="H32" s="39"/>
      <c r="I32" s="2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  <c r="HI32" s="3"/>
      <c r="HJ32" s="3"/>
      <c r="HK32" s="3"/>
      <c r="HL32" s="3"/>
      <c r="HM32" s="3"/>
      <c r="HN32" s="3"/>
      <c r="HO32" s="3"/>
      <c r="HP32" s="3"/>
      <c r="HQ32" s="3"/>
      <c r="HR32" s="3"/>
      <c r="HS32" s="3"/>
      <c r="HT32" s="3"/>
      <c r="HU32" s="3"/>
      <c r="HV32" s="3"/>
      <c r="HW32" s="3"/>
      <c r="HX32" s="3"/>
      <c r="HY32" s="3"/>
      <c r="HZ32" s="3"/>
      <c r="IA32" s="3"/>
      <c r="IB32" s="3"/>
      <c r="IC32" s="3"/>
      <c r="ID32" s="3"/>
      <c r="IE32" s="3"/>
      <c r="IF32" s="3"/>
      <c r="IG32" s="3"/>
      <c r="IH32" s="3"/>
      <c r="II32" s="3"/>
      <c r="IJ32" s="3"/>
      <c r="IK32" s="3"/>
      <c r="IL32" s="3"/>
      <c r="IM32" s="3"/>
      <c r="IN32" s="3"/>
      <c r="IO32" s="3"/>
      <c r="IP32" s="3"/>
      <c r="IQ32" s="3"/>
      <c r="IR32" s="3"/>
      <c r="IS32" s="3"/>
      <c r="IT32" s="3"/>
      <c r="IU32" s="3"/>
      <c r="IV32" s="3"/>
    </row>
    <row r="33" ht="36.0" customHeight="1">
      <c r="A33" s="43" t="s">
        <v>33</v>
      </c>
      <c r="B33" s="45" t="s">
        <v>34</v>
      </c>
      <c r="C33" s="44" t="s">
        <v>35</v>
      </c>
      <c r="D33" s="47" t="str">
        <f>68.083+174295.82</f>
        <v>174,363.903</v>
      </c>
      <c r="E33" s="47">
        <v>0.0</v>
      </c>
      <c r="F33" s="47">
        <v>0.0</v>
      </c>
      <c r="G33" s="47">
        <v>0.0</v>
      </c>
      <c r="H33" s="50" t="str">
        <f t="shared" ref="H33:H37" si="3">SUM(D33:G33)</f>
        <v>174,363.90</v>
      </c>
      <c r="I33" s="42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  <c r="GV33" s="3"/>
      <c r="GW33" s="3"/>
      <c r="GX33" s="3"/>
      <c r="GY33" s="3"/>
      <c r="GZ33" s="3"/>
      <c r="HA33" s="3"/>
      <c r="HB33" s="3"/>
      <c r="HC33" s="3"/>
      <c r="HD33" s="3"/>
      <c r="HE33" s="3"/>
      <c r="HF33" s="3"/>
      <c r="HG33" s="3"/>
      <c r="HH33" s="3"/>
      <c r="HI33" s="3"/>
      <c r="HJ33" s="3"/>
      <c r="HK33" s="3"/>
      <c r="HL33" s="3"/>
      <c r="HM33" s="3"/>
      <c r="HN33" s="3"/>
      <c r="HO33" s="3"/>
      <c r="HP33" s="3"/>
      <c r="HQ33" s="3"/>
      <c r="HR33" s="3"/>
      <c r="HS33" s="3"/>
      <c r="HT33" s="3"/>
      <c r="HU33" s="3"/>
      <c r="HV33" s="3"/>
      <c r="HW33" s="3"/>
      <c r="HX33" s="3"/>
      <c r="HY33" s="3"/>
      <c r="HZ33" s="3"/>
      <c r="IA33" s="3"/>
      <c r="IB33" s="3"/>
      <c r="IC33" s="3"/>
      <c r="ID33" s="3"/>
      <c r="IE33" s="3"/>
      <c r="IF33" s="3"/>
      <c r="IG33" s="3"/>
      <c r="IH33" s="3"/>
      <c r="II33" s="3"/>
      <c r="IJ33" s="3"/>
      <c r="IK33" s="3"/>
      <c r="IL33" s="3"/>
      <c r="IM33" s="3"/>
      <c r="IN33" s="3"/>
      <c r="IO33" s="3"/>
      <c r="IP33" s="3"/>
      <c r="IQ33" s="3"/>
      <c r="IR33" s="3"/>
      <c r="IS33" s="3"/>
      <c r="IT33" s="3"/>
      <c r="IU33" s="3"/>
      <c r="IV33" s="3"/>
    </row>
    <row r="34" ht="49.5" customHeight="1">
      <c r="A34" s="43" t="s">
        <v>36</v>
      </c>
      <c r="B34" s="45" t="s">
        <v>37</v>
      </c>
      <c r="C34" s="51" t="s">
        <v>38</v>
      </c>
      <c r="D34" s="47">
        <v>1.077</v>
      </c>
      <c r="E34" s="47" t="str">
        <f>19.155+22.029</f>
        <v>41.184</v>
      </c>
      <c r="F34" s="47">
        <v>34.061</v>
      </c>
      <c r="G34" s="47">
        <v>0.408</v>
      </c>
      <c r="H34" s="50" t="str">
        <f t="shared" si="3"/>
        <v>76.73</v>
      </c>
      <c r="I34" s="48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"/>
      <c r="GS34" s="3"/>
      <c r="GT34" s="3"/>
      <c r="GU34" s="3"/>
      <c r="GV34" s="3"/>
      <c r="GW34" s="3"/>
      <c r="GX34" s="3"/>
      <c r="GY34" s="3"/>
      <c r="GZ34" s="3"/>
      <c r="HA34" s="3"/>
      <c r="HB34" s="3"/>
      <c r="HC34" s="3"/>
      <c r="HD34" s="3"/>
      <c r="HE34" s="3"/>
      <c r="HF34" s="3"/>
      <c r="HG34" s="3"/>
      <c r="HH34" s="3"/>
      <c r="HI34" s="3"/>
      <c r="HJ34" s="3"/>
      <c r="HK34" s="3"/>
      <c r="HL34" s="3"/>
      <c r="HM34" s="3"/>
      <c r="HN34" s="3"/>
      <c r="HO34" s="3"/>
      <c r="HP34" s="3"/>
      <c r="HQ34" s="3"/>
      <c r="HR34" s="3"/>
      <c r="HS34" s="3"/>
      <c r="HT34" s="3"/>
      <c r="HU34" s="3"/>
      <c r="HV34" s="3"/>
      <c r="HW34" s="3"/>
      <c r="HX34" s="3"/>
      <c r="HY34" s="3"/>
      <c r="HZ34" s="3"/>
      <c r="IA34" s="3"/>
      <c r="IB34" s="3"/>
      <c r="IC34" s="3"/>
      <c r="ID34" s="3"/>
      <c r="IE34" s="3"/>
      <c r="IF34" s="3"/>
      <c r="IG34" s="3"/>
      <c r="IH34" s="3"/>
      <c r="II34" s="3"/>
      <c r="IJ34" s="3"/>
      <c r="IK34" s="3"/>
      <c r="IL34" s="3"/>
      <c r="IM34" s="3"/>
      <c r="IN34" s="3"/>
      <c r="IO34" s="3"/>
      <c r="IP34" s="3"/>
      <c r="IQ34" s="3"/>
      <c r="IR34" s="3"/>
      <c r="IS34" s="3"/>
      <c r="IT34" s="3"/>
      <c r="IU34" s="3"/>
      <c r="IV34" s="3"/>
    </row>
    <row r="35" ht="43.5" customHeight="1">
      <c r="A35" s="43" t="s">
        <v>39</v>
      </c>
      <c r="B35" s="45" t="s">
        <v>40</v>
      </c>
      <c r="C35" s="51" t="s">
        <v>41</v>
      </c>
      <c r="D35" s="47">
        <v>1244.382</v>
      </c>
      <c r="E35" s="47">
        <v>0.0</v>
      </c>
      <c r="F35" s="47">
        <v>0.0</v>
      </c>
      <c r="G35" s="47">
        <v>0.0</v>
      </c>
      <c r="H35" s="50" t="str">
        <f t="shared" si="3"/>
        <v>1,244.38</v>
      </c>
      <c r="I35" s="48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  <c r="HP35" s="3"/>
      <c r="HQ35" s="3"/>
      <c r="HR35" s="3"/>
      <c r="HS35" s="3"/>
      <c r="HT35" s="3"/>
      <c r="HU35" s="3"/>
      <c r="HV35" s="3"/>
      <c r="HW35" s="3"/>
      <c r="HX35" s="3"/>
      <c r="HY35" s="3"/>
      <c r="HZ35" s="3"/>
      <c r="IA35" s="3"/>
      <c r="IB35" s="3"/>
      <c r="IC35" s="3"/>
      <c r="ID35" s="3"/>
      <c r="IE35" s="3"/>
      <c r="IF35" s="3"/>
      <c r="IG35" s="3"/>
      <c r="IH35" s="3"/>
      <c r="II35" s="3"/>
      <c r="IJ35" s="3"/>
      <c r="IK35" s="3"/>
      <c r="IL35" s="3"/>
      <c r="IM35" s="3"/>
      <c r="IN35" s="3"/>
      <c r="IO35" s="3"/>
      <c r="IP35" s="3"/>
      <c r="IQ35" s="3"/>
      <c r="IR35" s="3"/>
      <c r="IS35" s="3"/>
      <c r="IT35" s="3"/>
      <c r="IU35" s="3"/>
      <c r="IV35" s="3"/>
    </row>
    <row r="36" ht="33.0" customHeight="1">
      <c r="A36" s="43" t="s">
        <v>42</v>
      </c>
      <c r="B36" s="45" t="s">
        <v>43</v>
      </c>
      <c r="C36" s="51" t="s">
        <v>44</v>
      </c>
      <c r="D36" s="47">
        <v>35538.881</v>
      </c>
      <c r="E36" s="47">
        <v>0.0</v>
      </c>
      <c r="F36" s="47">
        <v>0.0</v>
      </c>
      <c r="G36" s="47">
        <v>0.0</v>
      </c>
      <c r="H36" s="50" t="str">
        <f t="shared" si="3"/>
        <v>35,538.88</v>
      </c>
      <c r="I36" s="48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  <c r="HI36" s="3"/>
      <c r="HJ36" s="3"/>
      <c r="HK36" s="3"/>
      <c r="HL36" s="3"/>
      <c r="HM36" s="3"/>
      <c r="HN36" s="3"/>
      <c r="HO36" s="3"/>
      <c r="HP36" s="3"/>
      <c r="HQ36" s="3"/>
      <c r="HR36" s="3"/>
      <c r="HS36" s="3"/>
      <c r="HT36" s="3"/>
      <c r="HU36" s="3"/>
      <c r="HV36" s="3"/>
      <c r="HW36" s="3"/>
      <c r="HX36" s="3"/>
      <c r="HY36" s="3"/>
      <c r="HZ36" s="3"/>
      <c r="IA36" s="3"/>
      <c r="IB36" s="3"/>
      <c r="IC36" s="3"/>
      <c r="ID36" s="3"/>
      <c r="IE36" s="3"/>
      <c r="IF36" s="3"/>
      <c r="IG36" s="3"/>
      <c r="IH36" s="3"/>
      <c r="II36" s="3"/>
      <c r="IJ36" s="3"/>
      <c r="IK36" s="3"/>
      <c r="IL36" s="3"/>
      <c r="IM36" s="3"/>
      <c r="IN36" s="3"/>
      <c r="IO36" s="3"/>
      <c r="IP36" s="3"/>
      <c r="IQ36" s="3"/>
      <c r="IR36" s="3"/>
      <c r="IS36" s="3"/>
      <c r="IT36" s="3"/>
      <c r="IU36" s="3"/>
      <c r="IV36" s="3"/>
    </row>
    <row r="37" ht="15.75" customHeight="1">
      <c r="A37" s="39"/>
      <c r="B37" s="39"/>
      <c r="C37" s="40" t="s">
        <v>45</v>
      </c>
      <c r="D37" s="49" t="str">
        <f t="shared" ref="D37:G37" si="4">SUM(D33:D36)</f>
        <v>211,148.24</v>
      </c>
      <c r="E37" s="49" t="str">
        <f t="shared" si="4"/>
        <v>41.18</v>
      </c>
      <c r="F37" s="49" t="str">
        <f t="shared" si="4"/>
        <v>34.06</v>
      </c>
      <c r="G37" s="49" t="str">
        <f t="shared" si="4"/>
        <v>0.41</v>
      </c>
      <c r="H37" s="49" t="str">
        <f t="shared" si="3"/>
        <v>211,223.90</v>
      </c>
      <c r="I37" s="2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"/>
      <c r="GK37" s="3"/>
      <c r="GL37" s="3"/>
      <c r="GM37" s="3"/>
      <c r="GN37" s="3"/>
      <c r="GO37" s="3"/>
      <c r="GP37" s="3"/>
      <c r="GQ37" s="3"/>
      <c r="GR37" s="3"/>
      <c r="GS37" s="3"/>
      <c r="GT37" s="3"/>
      <c r="GU37" s="3"/>
      <c r="GV37" s="3"/>
      <c r="GW37" s="3"/>
      <c r="GX37" s="3"/>
      <c r="GY37" s="3"/>
      <c r="GZ37" s="3"/>
      <c r="HA37" s="3"/>
      <c r="HB37" s="3"/>
      <c r="HC37" s="3"/>
      <c r="HD37" s="3"/>
      <c r="HE37" s="3"/>
      <c r="HF37" s="3"/>
      <c r="HG37" s="3"/>
      <c r="HH37" s="3"/>
      <c r="HI37" s="3"/>
      <c r="HJ37" s="3"/>
      <c r="HK37" s="3"/>
      <c r="HL37" s="3"/>
      <c r="HM37" s="3"/>
      <c r="HN37" s="3"/>
      <c r="HO37" s="3"/>
      <c r="HP37" s="3"/>
      <c r="HQ37" s="3"/>
      <c r="HR37" s="3"/>
      <c r="HS37" s="3"/>
      <c r="HT37" s="3"/>
      <c r="HU37" s="3"/>
      <c r="HV37" s="3"/>
      <c r="HW37" s="3"/>
      <c r="HX37" s="3"/>
      <c r="HY37" s="3"/>
      <c r="HZ37" s="3"/>
      <c r="IA37" s="3"/>
      <c r="IB37" s="3"/>
      <c r="IC37" s="3"/>
      <c r="ID37" s="3"/>
      <c r="IE37" s="3"/>
      <c r="IF37" s="3"/>
      <c r="IG37" s="3"/>
      <c r="IH37" s="3"/>
      <c r="II37" s="3"/>
      <c r="IJ37" s="3"/>
      <c r="IK37" s="3"/>
      <c r="IL37" s="3"/>
      <c r="IM37" s="3"/>
      <c r="IN37" s="3"/>
      <c r="IO37" s="3"/>
      <c r="IP37" s="3"/>
      <c r="IQ37" s="3"/>
      <c r="IR37" s="3"/>
      <c r="IS37" s="3"/>
      <c r="IT37" s="3"/>
      <c r="IU37" s="3"/>
      <c r="IV37" s="3"/>
    </row>
    <row r="38" ht="15.75" customHeight="1">
      <c r="A38" s="39" t="s">
        <v>46</v>
      </c>
      <c r="B38" s="39"/>
      <c r="C38" s="40" t="s">
        <v>47</v>
      </c>
      <c r="D38" s="39"/>
      <c r="E38" s="39"/>
      <c r="F38" s="39"/>
      <c r="G38" s="39"/>
      <c r="H38" s="39"/>
      <c r="I38" s="2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  <c r="GI38" s="3"/>
      <c r="GJ38" s="3"/>
      <c r="GK38" s="3"/>
      <c r="GL38" s="3"/>
      <c r="GM38" s="3"/>
      <c r="GN38" s="3"/>
      <c r="GO38" s="3"/>
      <c r="GP38" s="3"/>
      <c r="GQ38" s="3"/>
      <c r="GR38" s="3"/>
      <c r="GS38" s="3"/>
      <c r="GT38" s="3"/>
      <c r="GU38" s="3"/>
      <c r="GV38" s="3"/>
      <c r="GW38" s="3"/>
      <c r="GX38" s="3"/>
      <c r="GY38" s="3"/>
      <c r="GZ38" s="3"/>
      <c r="HA38" s="3"/>
      <c r="HB38" s="3"/>
      <c r="HC38" s="3"/>
      <c r="HD38" s="3"/>
      <c r="HE38" s="3"/>
      <c r="HF38" s="3"/>
      <c r="HG38" s="3"/>
      <c r="HH38" s="3"/>
      <c r="HI38" s="3"/>
      <c r="HJ38" s="3"/>
      <c r="HK38" s="3"/>
      <c r="HL38" s="3"/>
      <c r="HM38" s="3"/>
      <c r="HN38" s="3"/>
      <c r="HO38" s="3"/>
      <c r="HP38" s="3"/>
      <c r="HQ38" s="3"/>
      <c r="HR38" s="3"/>
      <c r="HS38" s="3"/>
      <c r="HT38" s="3"/>
      <c r="HU38" s="3"/>
      <c r="HV38" s="3"/>
      <c r="HW38" s="3"/>
      <c r="HX38" s="3"/>
      <c r="HY38" s="3"/>
      <c r="HZ38" s="3"/>
      <c r="IA38" s="3"/>
      <c r="IB38" s="3"/>
      <c r="IC38" s="3"/>
      <c r="ID38" s="3"/>
      <c r="IE38" s="3"/>
      <c r="IF38" s="3"/>
      <c r="IG38" s="3"/>
      <c r="IH38" s="3"/>
      <c r="II38" s="3"/>
      <c r="IJ38" s="3"/>
      <c r="IK38" s="3"/>
      <c r="IL38" s="3"/>
      <c r="IM38" s="3"/>
      <c r="IN38" s="3"/>
      <c r="IO38" s="3"/>
      <c r="IP38" s="3"/>
      <c r="IQ38" s="3"/>
      <c r="IR38" s="3"/>
      <c r="IS38" s="3"/>
      <c r="IT38" s="3"/>
      <c r="IU38" s="3"/>
      <c r="IV38" s="3"/>
    </row>
    <row r="39" ht="31.5" customHeight="1">
      <c r="A39" s="52"/>
      <c r="B39" s="52"/>
      <c r="C39" s="53" t="s">
        <v>48</v>
      </c>
      <c r="D39" s="52"/>
      <c r="E39" s="52"/>
      <c r="F39" s="52"/>
      <c r="G39" s="52"/>
      <c r="H39" s="52"/>
      <c r="I39" s="2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  <c r="FY39" s="3"/>
      <c r="FZ39" s="3"/>
      <c r="GA39" s="3"/>
      <c r="GB39" s="3"/>
      <c r="GC39" s="3"/>
      <c r="GD39" s="3"/>
      <c r="GE39" s="3"/>
      <c r="GF39" s="3"/>
      <c r="GG39" s="3"/>
      <c r="GH39" s="3"/>
      <c r="GI39" s="3"/>
      <c r="GJ39" s="3"/>
      <c r="GK39" s="3"/>
      <c r="GL39" s="3"/>
      <c r="GM39" s="3"/>
      <c r="GN39" s="3"/>
      <c r="GO39" s="3"/>
      <c r="GP39" s="3"/>
      <c r="GQ39" s="3"/>
      <c r="GR39" s="3"/>
      <c r="GS39" s="3"/>
      <c r="GT39" s="3"/>
      <c r="GU39" s="3"/>
      <c r="GV39" s="3"/>
      <c r="GW39" s="3"/>
      <c r="GX39" s="3"/>
      <c r="GY39" s="3"/>
      <c r="GZ39" s="3"/>
      <c r="HA39" s="3"/>
      <c r="HB39" s="3"/>
      <c r="HC39" s="3"/>
      <c r="HD39" s="3"/>
      <c r="HE39" s="3"/>
      <c r="HF39" s="3"/>
      <c r="HG39" s="3"/>
      <c r="HH39" s="3"/>
      <c r="HI39" s="3"/>
      <c r="HJ39" s="3"/>
      <c r="HK39" s="3"/>
      <c r="HL39" s="3"/>
      <c r="HM39" s="3"/>
      <c r="HN39" s="3"/>
      <c r="HO39" s="3"/>
      <c r="HP39" s="3"/>
      <c r="HQ39" s="3"/>
      <c r="HR39" s="3"/>
      <c r="HS39" s="3"/>
      <c r="HT39" s="3"/>
      <c r="HU39" s="3"/>
      <c r="HV39" s="3"/>
      <c r="HW39" s="3"/>
      <c r="HX39" s="3"/>
      <c r="HY39" s="3"/>
      <c r="HZ39" s="3"/>
      <c r="IA39" s="3"/>
      <c r="IB39" s="3"/>
      <c r="IC39" s="3"/>
      <c r="ID39" s="3"/>
      <c r="IE39" s="3"/>
      <c r="IF39" s="3"/>
      <c r="IG39" s="3"/>
      <c r="IH39" s="3"/>
      <c r="II39" s="3"/>
      <c r="IJ39" s="3"/>
      <c r="IK39" s="3"/>
      <c r="IL39" s="3"/>
      <c r="IM39" s="3"/>
      <c r="IN39" s="3"/>
      <c r="IO39" s="3"/>
      <c r="IP39" s="3"/>
      <c r="IQ39" s="3"/>
      <c r="IR39" s="3"/>
      <c r="IS39" s="3"/>
      <c r="IT39" s="3"/>
      <c r="IU39" s="3"/>
      <c r="IV39" s="3"/>
    </row>
    <row r="40" ht="14.25" customHeight="1">
      <c r="A40" s="52"/>
      <c r="B40" s="52"/>
      <c r="C40" s="54" t="s">
        <v>49</v>
      </c>
      <c r="D40" s="52"/>
      <c r="E40" s="52"/>
      <c r="F40" s="52"/>
      <c r="G40" s="52"/>
      <c r="H40" s="52"/>
      <c r="I40" s="2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  <c r="GH40" s="3"/>
      <c r="GI40" s="3"/>
      <c r="GJ40" s="3"/>
      <c r="GK40" s="3"/>
      <c r="GL40" s="3"/>
      <c r="GM40" s="3"/>
      <c r="GN40" s="3"/>
      <c r="GO40" s="3"/>
      <c r="GP40" s="3"/>
      <c r="GQ40" s="3"/>
      <c r="GR40" s="3"/>
      <c r="GS40" s="3"/>
      <c r="GT40" s="3"/>
      <c r="GU40" s="3"/>
      <c r="GV40" s="3"/>
      <c r="GW40" s="3"/>
      <c r="GX40" s="3"/>
      <c r="GY40" s="3"/>
      <c r="GZ40" s="3"/>
      <c r="HA40" s="3"/>
      <c r="HB40" s="3"/>
      <c r="HC40" s="3"/>
      <c r="HD40" s="3"/>
      <c r="HE40" s="3"/>
      <c r="HF40" s="3"/>
      <c r="HG40" s="3"/>
      <c r="HH40" s="3"/>
      <c r="HI40" s="3"/>
      <c r="HJ40" s="3"/>
      <c r="HK40" s="3"/>
      <c r="HL40" s="3"/>
      <c r="HM40" s="3"/>
      <c r="HN40" s="3"/>
      <c r="HO40" s="3"/>
      <c r="HP40" s="3"/>
      <c r="HQ40" s="3"/>
      <c r="HR40" s="3"/>
      <c r="HS40" s="3"/>
      <c r="HT40" s="3"/>
      <c r="HU40" s="3"/>
      <c r="HV40" s="3"/>
      <c r="HW40" s="3"/>
      <c r="HX40" s="3"/>
      <c r="HY40" s="3"/>
      <c r="HZ40" s="3"/>
      <c r="IA40" s="3"/>
      <c r="IB40" s="3"/>
      <c r="IC40" s="3"/>
      <c r="ID40" s="3"/>
      <c r="IE40" s="3"/>
      <c r="IF40" s="3"/>
      <c r="IG40" s="3"/>
      <c r="IH40" s="3"/>
      <c r="II40" s="3"/>
      <c r="IJ40" s="3"/>
      <c r="IK40" s="3"/>
      <c r="IL40" s="3"/>
      <c r="IM40" s="3"/>
      <c r="IN40" s="3"/>
      <c r="IO40" s="3"/>
      <c r="IP40" s="3"/>
      <c r="IQ40" s="3"/>
      <c r="IR40" s="3"/>
      <c r="IS40" s="3"/>
      <c r="IT40" s="3"/>
      <c r="IU40" s="3"/>
      <c r="IV40" s="3"/>
    </row>
    <row r="41" ht="15.75" customHeight="1">
      <c r="A41" s="39"/>
      <c r="B41" s="39"/>
      <c r="C41" s="40" t="s">
        <v>50</v>
      </c>
      <c r="D41" s="55" t="str">
        <f t="shared" ref="D41:G41" si="5">SUM(D40)</f>
        <v>0.00</v>
      </c>
      <c r="E41" s="55" t="str">
        <f t="shared" si="5"/>
        <v>0.00</v>
      </c>
      <c r="F41" s="55" t="str">
        <f t="shared" si="5"/>
        <v>0.00</v>
      </c>
      <c r="G41" s="55" t="str">
        <f t="shared" si="5"/>
        <v>0.00</v>
      </c>
      <c r="H41" s="56" t="str">
        <f>SUM(D41:G41)</f>
        <v>0.00</v>
      </c>
      <c r="I41" s="2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  <c r="FY41" s="3"/>
      <c r="FZ41" s="3"/>
      <c r="GA41" s="3"/>
      <c r="GB41" s="3"/>
      <c r="GC41" s="3"/>
      <c r="GD41" s="3"/>
      <c r="GE41" s="3"/>
      <c r="GF41" s="3"/>
      <c r="GG41" s="3"/>
      <c r="GH41" s="3"/>
      <c r="GI41" s="3"/>
      <c r="GJ41" s="3"/>
      <c r="GK41" s="3"/>
      <c r="GL41" s="3"/>
      <c r="GM41" s="3"/>
      <c r="GN41" s="3"/>
      <c r="GO41" s="3"/>
      <c r="GP41" s="3"/>
      <c r="GQ41" s="3"/>
      <c r="GR41" s="3"/>
      <c r="GS41" s="3"/>
      <c r="GT41" s="3"/>
      <c r="GU41" s="3"/>
      <c r="GV41" s="3"/>
      <c r="GW41" s="3"/>
      <c r="GX41" s="3"/>
      <c r="GY41" s="3"/>
      <c r="GZ41" s="3"/>
      <c r="HA41" s="3"/>
      <c r="HB41" s="3"/>
      <c r="HC41" s="3"/>
      <c r="HD41" s="3"/>
      <c r="HE41" s="3"/>
      <c r="HF41" s="3"/>
      <c r="HG41" s="3"/>
      <c r="HH41" s="3"/>
      <c r="HI41" s="3"/>
      <c r="HJ41" s="3"/>
      <c r="HK41" s="3"/>
      <c r="HL41" s="3"/>
      <c r="HM41" s="3"/>
      <c r="HN41" s="3"/>
      <c r="HO41" s="3"/>
      <c r="HP41" s="3"/>
      <c r="HQ41" s="3"/>
      <c r="HR41" s="3"/>
      <c r="HS41" s="3"/>
      <c r="HT41" s="3"/>
      <c r="HU41" s="3"/>
      <c r="HV41" s="3"/>
      <c r="HW41" s="3"/>
      <c r="HX41" s="3"/>
      <c r="HY41" s="3"/>
      <c r="HZ41" s="3"/>
      <c r="IA41" s="3"/>
      <c r="IB41" s="3"/>
      <c r="IC41" s="3"/>
      <c r="ID41" s="3"/>
      <c r="IE41" s="3"/>
      <c r="IF41" s="3"/>
      <c r="IG41" s="3"/>
      <c r="IH41" s="3"/>
      <c r="II41" s="3"/>
      <c r="IJ41" s="3"/>
      <c r="IK41" s="3"/>
      <c r="IL41" s="3"/>
      <c r="IM41" s="3"/>
      <c r="IN41" s="3"/>
      <c r="IO41" s="3"/>
      <c r="IP41" s="3"/>
      <c r="IQ41" s="3"/>
      <c r="IR41" s="3"/>
      <c r="IS41" s="3"/>
      <c r="IT41" s="3"/>
      <c r="IU41" s="3"/>
      <c r="IV41" s="3"/>
    </row>
    <row r="42" ht="15.75" customHeight="1">
      <c r="A42" s="39" t="s">
        <v>51</v>
      </c>
      <c r="B42" s="39"/>
      <c r="C42" s="40" t="s">
        <v>52</v>
      </c>
      <c r="D42" s="39"/>
      <c r="E42" s="39"/>
      <c r="F42" s="39"/>
      <c r="G42" s="39"/>
      <c r="H42" s="39"/>
      <c r="I42" s="2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  <c r="FY42" s="3"/>
      <c r="FZ42" s="3"/>
      <c r="GA42" s="3"/>
      <c r="GB42" s="3"/>
      <c r="GC42" s="3"/>
      <c r="GD42" s="3"/>
      <c r="GE42" s="3"/>
      <c r="GF42" s="3"/>
      <c r="GG42" s="3"/>
      <c r="GH42" s="3"/>
      <c r="GI42" s="3"/>
      <c r="GJ42" s="3"/>
      <c r="GK42" s="3"/>
      <c r="GL42" s="3"/>
      <c r="GM42" s="3"/>
      <c r="GN42" s="3"/>
      <c r="GO42" s="3"/>
      <c r="GP42" s="3"/>
      <c r="GQ42" s="3"/>
      <c r="GR42" s="3"/>
      <c r="GS42" s="3"/>
      <c r="GT42" s="3"/>
      <c r="GU42" s="3"/>
      <c r="GV42" s="3"/>
      <c r="GW42" s="3"/>
      <c r="GX42" s="3"/>
      <c r="GY42" s="3"/>
      <c r="GZ42" s="3"/>
      <c r="HA42" s="3"/>
      <c r="HB42" s="3"/>
      <c r="HC42" s="3"/>
      <c r="HD42" s="3"/>
      <c r="HE42" s="3"/>
      <c r="HF42" s="3"/>
      <c r="HG42" s="3"/>
      <c r="HH42" s="3"/>
      <c r="HI42" s="3"/>
      <c r="HJ42" s="3"/>
      <c r="HK42" s="3"/>
      <c r="HL42" s="3"/>
      <c r="HM42" s="3"/>
      <c r="HN42" s="3"/>
      <c r="HO42" s="3"/>
      <c r="HP42" s="3"/>
      <c r="HQ42" s="3"/>
      <c r="HR42" s="3"/>
      <c r="HS42" s="3"/>
      <c r="HT42" s="3"/>
      <c r="HU42" s="3"/>
      <c r="HV42" s="3"/>
      <c r="HW42" s="3"/>
      <c r="HX42" s="3"/>
      <c r="HY42" s="3"/>
      <c r="HZ42" s="3"/>
      <c r="IA42" s="3"/>
      <c r="IB42" s="3"/>
      <c r="IC42" s="3"/>
      <c r="ID42" s="3"/>
      <c r="IE42" s="3"/>
      <c r="IF42" s="3"/>
      <c r="IG42" s="3"/>
      <c r="IH42" s="3"/>
      <c r="II42" s="3"/>
      <c r="IJ42" s="3"/>
      <c r="IK42" s="3"/>
      <c r="IL42" s="3"/>
      <c r="IM42" s="3"/>
      <c r="IN42" s="3"/>
      <c r="IO42" s="3"/>
      <c r="IP42" s="3"/>
      <c r="IQ42" s="3"/>
      <c r="IR42" s="3"/>
      <c r="IS42" s="3"/>
      <c r="IT42" s="3"/>
      <c r="IU42" s="3"/>
      <c r="IV42" s="3"/>
    </row>
    <row r="43" ht="15.75" customHeight="1">
      <c r="A43" s="57"/>
      <c r="B43" s="57"/>
      <c r="C43" s="58" t="s">
        <v>53</v>
      </c>
      <c r="D43" s="57"/>
      <c r="E43" s="57"/>
      <c r="F43" s="57"/>
      <c r="G43" s="57"/>
      <c r="H43" s="57"/>
      <c r="I43" s="59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60"/>
      <c r="BB43" s="60"/>
      <c r="BC43" s="60"/>
      <c r="BD43" s="60"/>
      <c r="BE43" s="60"/>
      <c r="BF43" s="60"/>
      <c r="BG43" s="60"/>
      <c r="BH43" s="60"/>
      <c r="BI43" s="60"/>
      <c r="BJ43" s="60"/>
      <c r="BK43" s="60"/>
      <c r="BL43" s="60"/>
      <c r="BM43" s="60"/>
      <c r="BN43" s="60"/>
      <c r="BO43" s="60"/>
      <c r="BP43" s="60"/>
      <c r="BQ43" s="60"/>
      <c r="BR43" s="60"/>
      <c r="BS43" s="60"/>
      <c r="BT43" s="60"/>
      <c r="BU43" s="60"/>
      <c r="BV43" s="60"/>
      <c r="BW43" s="60"/>
      <c r="BX43" s="60"/>
      <c r="BY43" s="60"/>
      <c r="BZ43" s="60"/>
      <c r="CA43" s="60"/>
      <c r="CB43" s="60"/>
      <c r="CC43" s="60"/>
      <c r="CD43" s="60"/>
      <c r="CE43" s="60"/>
      <c r="CF43" s="60"/>
      <c r="CG43" s="60"/>
      <c r="CH43" s="60"/>
      <c r="CI43" s="60"/>
      <c r="CJ43" s="60"/>
      <c r="CK43" s="60"/>
      <c r="CL43" s="60"/>
      <c r="CM43" s="60"/>
      <c r="CN43" s="60"/>
      <c r="CO43" s="60"/>
      <c r="CP43" s="60"/>
      <c r="CQ43" s="60"/>
      <c r="CR43" s="60"/>
      <c r="CS43" s="60"/>
      <c r="CT43" s="60"/>
      <c r="CU43" s="60"/>
      <c r="CV43" s="60"/>
      <c r="CW43" s="60"/>
      <c r="CX43" s="60"/>
      <c r="CY43" s="60"/>
      <c r="CZ43" s="60"/>
      <c r="DA43" s="60"/>
      <c r="DB43" s="60"/>
      <c r="DC43" s="60"/>
      <c r="DD43" s="60"/>
      <c r="DE43" s="60"/>
      <c r="DF43" s="60"/>
      <c r="DG43" s="60"/>
      <c r="DH43" s="60"/>
      <c r="DI43" s="60"/>
      <c r="DJ43" s="60"/>
      <c r="DK43" s="60"/>
      <c r="DL43" s="60"/>
      <c r="DM43" s="60"/>
      <c r="DN43" s="60"/>
      <c r="DO43" s="60"/>
      <c r="DP43" s="60"/>
      <c r="DQ43" s="60"/>
      <c r="DR43" s="60"/>
      <c r="DS43" s="60"/>
      <c r="DT43" s="60"/>
      <c r="DU43" s="60"/>
      <c r="DV43" s="60"/>
      <c r="DW43" s="60"/>
      <c r="DX43" s="60"/>
      <c r="DY43" s="60"/>
      <c r="DZ43" s="60"/>
      <c r="EA43" s="60"/>
      <c r="EB43" s="60"/>
      <c r="EC43" s="60"/>
      <c r="ED43" s="60"/>
      <c r="EE43" s="60"/>
      <c r="EF43" s="60"/>
      <c r="EG43" s="60"/>
      <c r="EH43" s="60"/>
      <c r="EI43" s="60"/>
      <c r="EJ43" s="60"/>
      <c r="EK43" s="60"/>
      <c r="EL43" s="60"/>
      <c r="EM43" s="60"/>
      <c r="EN43" s="60"/>
      <c r="EO43" s="60"/>
      <c r="EP43" s="60"/>
      <c r="EQ43" s="60"/>
      <c r="ER43" s="60"/>
      <c r="ES43" s="60"/>
      <c r="ET43" s="60"/>
      <c r="EU43" s="60"/>
      <c r="EV43" s="60"/>
      <c r="EW43" s="60"/>
      <c r="EX43" s="60"/>
      <c r="EY43" s="60"/>
      <c r="EZ43" s="60"/>
      <c r="FA43" s="60"/>
      <c r="FB43" s="60"/>
      <c r="FC43" s="60"/>
      <c r="FD43" s="60"/>
      <c r="FE43" s="60"/>
      <c r="FF43" s="60"/>
      <c r="FG43" s="60"/>
      <c r="FH43" s="60"/>
      <c r="FI43" s="60"/>
      <c r="FJ43" s="60"/>
      <c r="FK43" s="60"/>
      <c r="FL43" s="60"/>
      <c r="FM43" s="60"/>
      <c r="FN43" s="60"/>
      <c r="FO43" s="60"/>
      <c r="FP43" s="60"/>
      <c r="FQ43" s="60"/>
      <c r="FR43" s="60"/>
      <c r="FS43" s="60"/>
      <c r="FT43" s="60"/>
      <c r="FU43" s="60"/>
      <c r="FV43" s="60"/>
      <c r="FW43" s="60"/>
      <c r="FX43" s="60"/>
      <c r="FY43" s="60"/>
      <c r="FZ43" s="60"/>
      <c r="GA43" s="60"/>
      <c r="GB43" s="60"/>
      <c r="GC43" s="60"/>
      <c r="GD43" s="60"/>
      <c r="GE43" s="60"/>
      <c r="GF43" s="60"/>
      <c r="GG43" s="60"/>
      <c r="GH43" s="60"/>
      <c r="GI43" s="60"/>
      <c r="GJ43" s="60"/>
      <c r="GK43" s="60"/>
      <c r="GL43" s="60"/>
      <c r="GM43" s="60"/>
      <c r="GN43" s="60"/>
      <c r="GO43" s="60"/>
      <c r="GP43" s="60"/>
      <c r="GQ43" s="60"/>
      <c r="GR43" s="60"/>
      <c r="GS43" s="60"/>
      <c r="GT43" s="60"/>
      <c r="GU43" s="60"/>
      <c r="GV43" s="60"/>
      <c r="GW43" s="60"/>
      <c r="GX43" s="60"/>
      <c r="GY43" s="60"/>
      <c r="GZ43" s="60"/>
      <c r="HA43" s="60"/>
      <c r="HB43" s="60"/>
      <c r="HC43" s="60"/>
      <c r="HD43" s="60"/>
      <c r="HE43" s="60"/>
      <c r="HF43" s="60"/>
      <c r="HG43" s="60"/>
      <c r="HH43" s="60"/>
      <c r="HI43" s="60"/>
      <c r="HJ43" s="60"/>
      <c r="HK43" s="60"/>
      <c r="HL43" s="60"/>
      <c r="HM43" s="60"/>
      <c r="HN43" s="60"/>
      <c r="HO43" s="60"/>
      <c r="HP43" s="60"/>
      <c r="HQ43" s="60"/>
      <c r="HR43" s="60"/>
      <c r="HS43" s="60"/>
      <c r="HT43" s="60"/>
      <c r="HU43" s="60"/>
      <c r="HV43" s="60"/>
      <c r="HW43" s="60"/>
      <c r="HX43" s="60"/>
      <c r="HY43" s="60"/>
      <c r="HZ43" s="60"/>
      <c r="IA43" s="60"/>
      <c r="IB43" s="60"/>
      <c r="IC43" s="60"/>
      <c r="ID43" s="60"/>
      <c r="IE43" s="60"/>
      <c r="IF43" s="60"/>
      <c r="IG43" s="60"/>
      <c r="IH43" s="60"/>
      <c r="II43" s="60"/>
      <c r="IJ43" s="60"/>
      <c r="IK43" s="60"/>
      <c r="IL43" s="60"/>
      <c r="IM43" s="60"/>
      <c r="IN43" s="60"/>
      <c r="IO43" s="60"/>
      <c r="IP43" s="60"/>
      <c r="IQ43" s="60"/>
      <c r="IR43" s="60"/>
      <c r="IS43" s="60"/>
      <c r="IT43" s="60"/>
      <c r="IU43" s="60"/>
      <c r="IV43" s="60"/>
    </row>
    <row r="44">
      <c r="A44" s="43" t="s">
        <v>54</v>
      </c>
      <c r="B44" s="45"/>
      <c r="C44" s="54" t="s">
        <v>49</v>
      </c>
      <c r="D44" s="47">
        <v>0.0</v>
      </c>
      <c r="E44" s="47">
        <v>0.0</v>
      </c>
      <c r="F44" s="47">
        <v>0.0</v>
      </c>
      <c r="G44" s="47">
        <v>0.0</v>
      </c>
      <c r="H44" s="46" t="str">
        <f t="shared" ref="H44:H46" si="6">SUM(D44:G44)</f>
        <v>0.00</v>
      </c>
      <c r="I44" s="2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  <c r="FY44" s="3"/>
      <c r="FZ44" s="3"/>
      <c r="GA44" s="3"/>
      <c r="GB44" s="3"/>
      <c r="GC44" s="3"/>
      <c r="GD44" s="3"/>
      <c r="GE44" s="3"/>
      <c r="GF44" s="3"/>
      <c r="GG44" s="3"/>
      <c r="GH44" s="3"/>
      <c r="GI44" s="3"/>
      <c r="GJ44" s="3"/>
      <c r="GK44" s="3"/>
      <c r="GL44" s="3"/>
      <c r="GM44" s="3"/>
      <c r="GN44" s="3"/>
      <c r="GO44" s="3"/>
      <c r="GP44" s="3"/>
      <c r="GQ44" s="3"/>
      <c r="GR44" s="3"/>
      <c r="GS44" s="3"/>
      <c r="GT44" s="3"/>
      <c r="GU44" s="3"/>
      <c r="GV44" s="3"/>
      <c r="GW44" s="3"/>
      <c r="GX44" s="3"/>
      <c r="GY44" s="3"/>
      <c r="GZ44" s="3"/>
      <c r="HA44" s="3"/>
      <c r="HB44" s="3"/>
      <c r="HC44" s="3"/>
      <c r="HD44" s="3"/>
      <c r="HE44" s="3"/>
      <c r="HF44" s="3"/>
      <c r="HG44" s="3"/>
      <c r="HH44" s="3"/>
      <c r="HI44" s="3"/>
      <c r="HJ44" s="3"/>
      <c r="HK44" s="3"/>
      <c r="HL44" s="3"/>
      <c r="HM44" s="3"/>
      <c r="HN44" s="3"/>
      <c r="HO44" s="3"/>
      <c r="HP44" s="3"/>
      <c r="HQ44" s="3"/>
      <c r="HR44" s="3"/>
      <c r="HS44" s="3"/>
      <c r="HT44" s="3"/>
      <c r="HU44" s="3"/>
      <c r="HV44" s="3"/>
      <c r="HW44" s="3"/>
      <c r="HX44" s="3"/>
      <c r="HY44" s="3"/>
      <c r="HZ44" s="3"/>
      <c r="IA44" s="3"/>
      <c r="IB44" s="3"/>
      <c r="IC44" s="3"/>
      <c r="ID44" s="3"/>
      <c r="IE44" s="3"/>
      <c r="IF44" s="3"/>
      <c r="IG44" s="3"/>
      <c r="IH44" s="3"/>
      <c r="II44" s="3"/>
      <c r="IJ44" s="3"/>
      <c r="IK44" s="3"/>
      <c r="IL44" s="3"/>
      <c r="IM44" s="3"/>
      <c r="IN44" s="3"/>
      <c r="IO44" s="3"/>
      <c r="IP44" s="3"/>
      <c r="IQ44" s="3"/>
      <c r="IR44" s="3"/>
      <c r="IS44" s="3"/>
      <c r="IT44" s="3"/>
      <c r="IU44" s="3"/>
      <c r="IV44" s="3"/>
    </row>
    <row r="45" ht="30.0" hidden="1" customHeight="1">
      <c r="A45" s="39"/>
      <c r="B45" s="61" t="s">
        <v>55</v>
      </c>
      <c r="C45" s="62" t="s">
        <v>56</v>
      </c>
      <c r="D45" s="50"/>
      <c r="E45" s="50"/>
      <c r="F45" s="50"/>
      <c r="G45" s="39"/>
      <c r="H45" s="63" t="str">
        <f t="shared" si="6"/>
        <v>0.000</v>
      </c>
      <c r="I45" s="2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  <c r="FY45" s="3"/>
      <c r="FZ45" s="3"/>
      <c r="GA45" s="3"/>
      <c r="GB45" s="3"/>
      <c r="GC45" s="3"/>
      <c r="GD45" s="3"/>
      <c r="GE45" s="3"/>
      <c r="GF45" s="3"/>
      <c r="GG45" s="3"/>
      <c r="GH45" s="3"/>
      <c r="GI45" s="3"/>
      <c r="GJ45" s="3"/>
      <c r="GK45" s="3"/>
      <c r="GL45" s="3"/>
      <c r="GM45" s="3"/>
      <c r="GN45" s="3"/>
      <c r="GO45" s="3"/>
      <c r="GP45" s="3"/>
      <c r="GQ45" s="3"/>
      <c r="GR45" s="3"/>
      <c r="GS45" s="3"/>
      <c r="GT45" s="3"/>
      <c r="GU45" s="3"/>
      <c r="GV45" s="3"/>
      <c r="GW45" s="3"/>
      <c r="GX45" s="3"/>
      <c r="GY45" s="3"/>
      <c r="GZ45" s="3"/>
      <c r="HA45" s="3"/>
      <c r="HB45" s="3"/>
      <c r="HC45" s="3"/>
      <c r="HD45" s="3"/>
      <c r="HE45" s="3"/>
      <c r="HF45" s="3"/>
      <c r="HG45" s="3"/>
      <c r="HH45" s="3"/>
      <c r="HI45" s="3"/>
      <c r="HJ45" s="3"/>
      <c r="HK45" s="3"/>
      <c r="HL45" s="3"/>
      <c r="HM45" s="3"/>
      <c r="HN45" s="3"/>
      <c r="HO45" s="3"/>
      <c r="HP45" s="3"/>
      <c r="HQ45" s="3"/>
      <c r="HR45" s="3"/>
      <c r="HS45" s="3"/>
      <c r="HT45" s="3"/>
      <c r="HU45" s="3"/>
      <c r="HV45" s="3"/>
      <c r="HW45" s="3"/>
      <c r="HX45" s="3"/>
      <c r="HY45" s="3"/>
      <c r="HZ45" s="3"/>
      <c r="IA45" s="3"/>
      <c r="IB45" s="3"/>
      <c r="IC45" s="3"/>
      <c r="ID45" s="3"/>
      <c r="IE45" s="3"/>
      <c r="IF45" s="3"/>
      <c r="IG45" s="3"/>
      <c r="IH45" s="3"/>
      <c r="II45" s="3"/>
      <c r="IJ45" s="3"/>
      <c r="IK45" s="3"/>
      <c r="IL45" s="3"/>
      <c r="IM45" s="3"/>
      <c r="IN45" s="3"/>
      <c r="IO45" s="3"/>
      <c r="IP45" s="3"/>
      <c r="IQ45" s="3"/>
      <c r="IR45" s="3"/>
      <c r="IS45" s="3"/>
      <c r="IT45" s="3"/>
      <c r="IU45" s="3"/>
      <c r="IV45" s="3"/>
    </row>
    <row r="46" ht="15.75" customHeight="1">
      <c r="A46" s="39"/>
      <c r="B46" s="39"/>
      <c r="C46" s="40" t="s">
        <v>57</v>
      </c>
      <c r="D46" s="64" t="str">
        <f t="shared" ref="D46:G46" si="7">SUM(D44,D45)</f>
        <v>0.00</v>
      </c>
      <c r="E46" s="64" t="str">
        <f t="shared" si="7"/>
        <v>0.00</v>
      </c>
      <c r="F46" s="64" t="str">
        <f t="shared" si="7"/>
        <v>0.00</v>
      </c>
      <c r="G46" s="65" t="str">
        <f t="shared" si="7"/>
        <v>0.00</v>
      </c>
      <c r="H46" s="65" t="str">
        <f t="shared" si="6"/>
        <v>0.00</v>
      </c>
      <c r="I46" s="2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  <c r="FY46" s="3"/>
      <c r="FZ46" s="3"/>
      <c r="GA46" s="3"/>
      <c r="GB46" s="3"/>
      <c r="GC46" s="3"/>
      <c r="GD46" s="3"/>
      <c r="GE46" s="3"/>
      <c r="GF46" s="3"/>
      <c r="GG46" s="3"/>
      <c r="GH46" s="3"/>
      <c r="GI46" s="3"/>
      <c r="GJ46" s="3"/>
      <c r="GK46" s="3"/>
      <c r="GL46" s="3"/>
      <c r="GM46" s="3"/>
      <c r="GN46" s="3"/>
      <c r="GO46" s="3"/>
      <c r="GP46" s="3"/>
      <c r="GQ46" s="3"/>
      <c r="GR46" s="3"/>
      <c r="GS46" s="3"/>
      <c r="GT46" s="3"/>
      <c r="GU46" s="3"/>
      <c r="GV46" s="3"/>
      <c r="GW46" s="3"/>
      <c r="GX46" s="3"/>
      <c r="GY46" s="3"/>
      <c r="GZ46" s="3"/>
      <c r="HA46" s="3"/>
      <c r="HB46" s="3"/>
      <c r="HC46" s="3"/>
      <c r="HD46" s="3"/>
      <c r="HE46" s="3"/>
      <c r="HF46" s="3"/>
      <c r="HG46" s="3"/>
      <c r="HH46" s="3"/>
      <c r="HI46" s="3"/>
      <c r="HJ46" s="3"/>
      <c r="HK46" s="3"/>
      <c r="HL46" s="3"/>
      <c r="HM46" s="3"/>
      <c r="HN46" s="3"/>
      <c r="HO46" s="3"/>
      <c r="HP46" s="3"/>
      <c r="HQ46" s="3"/>
      <c r="HR46" s="3"/>
      <c r="HS46" s="3"/>
      <c r="HT46" s="3"/>
      <c r="HU46" s="3"/>
      <c r="HV46" s="3"/>
      <c r="HW46" s="3"/>
      <c r="HX46" s="3"/>
      <c r="HY46" s="3"/>
      <c r="HZ46" s="3"/>
      <c r="IA46" s="3"/>
      <c r="IB46" s="3"/>
      <c r="IC46" s="3"/>
      <c r="ID46" s="3"/>
      <c r="IE46" s="3"/>
      <c r="IF46" s="3"/>
      <c r="IG46" s="3"/>
      <c r="IH46" s="3"/>
      <c r="II46" s="3"/>
      <c r="IJ46" s="3"/>
      <c r="IK46" s="3"/>
      <c r="IL46" s="3"/>
      <c r="IM46" s="3"/>
      <c r="IN46" s="3"/>
      <c r="IO46" s="3"/>
      <c r="IP46" s="3"/>
      <c r="IQ46" s="3"/>
      <c r="IR46" s="3"/>
      <c r="IS46" s="3"/>
      <c r="IT46" s="3"/>
      <c r="IU46" s="3"/>
      <c r="IV46" s="3"/>
    </row>
    <row r="47" ht="15.75" customHeight="1">
      <c r="A47" s="39" t="s">
        <v>58</v>
      </c>
      <c r="B47" s="39"/>
      <c r="C47" s="40" t="s">
        <v>59</v>
      </c>
      <c r="D47" s="39"/>
      <c r="E47" s="39"/>
      <c r="F47" s="39"/>
      <c r="G47" s="39"/>
      <c r="H47" s="39"/>
      <c r="I47" s="2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  <c r="FY47" s="3"/>
      <c r="FZ47" s="3"/>
      <c r="GA47" s="3"/>
      <c r="GB47" s="3"/>
      <c r="GC47" s="3"/>
      <c r="GD47" s="3"/>
      <c r="GE47" s="3"/>
      <c r="GF47" s="3"/>
      <c r="GG47" s="3"/>
      <c r="GH47" s="3"/>
      <c r="GI47" s="3"/>
      <c r="GJ47" s="3"/>
      <c r="GK47" s="3"/>
      <c r="GL47" s="3"/>
      <c r="GM47" s="3"/>
      <c r="GN47" s="3"/>
      <c r="GO47" s="3"/>
      <c r="GP47" s="3"/>
      <c r="GQ47" s="3"/>
      <c r="GR47" s="3"/>
      <c r="GS47" s="3"/>
      <c r="GT47" s="3"/>
      <c r="GU47" s="3"/>
      <c r="GV47" s="3"/>
      <c r="GW47" s="3"/>
      <c r="GX47" s="3"/>
      <c r="GY47" s="3"/>
      <c r="GZ47" s="3"/>
      <c r="HA47" s="3"/>
      <c r="HB47" s="3"/>
      <c r="HC47" s="3"/>
      <c r="HD47" s="3"/>
      <c r="HE47" s="3"/>
      <c r="HF47" s="3"/>
      <c r="HG47" s="3"/>
      <c r="HH47" s="3"/>
      <c r="HI47" s="3"/>
      <c r="HJ47" s="3"/>
      <c r="HK47" s="3"/>
      <c r="HL47" s="3"/>
      <c r="HM47" s="3"/>
      <c r="HN47" s="3"/>
      <c r="HO47" s="3"/>
      <c r="HP47" s="3"/>
      <c r="HQ47" s="3"/>
      <c r="HR47" s="3"/>
      <c r="HS47" s="3"/>
      <c r="HT47" s="3"/>
      <c r="HU47" s="3"/>
      <c r="HV47" s="3"/>
      <c r="HW47" s="3"/>
      <c r="HX47" s="3"/>
      <c r="HY47" s="3"/>
      <c r="HZ47" s="3"/>
      <c r="IA47" s="3"/>
      <c r="IB47" s="3"/>
      <c r="IC47" s="3"/>
      <c r="ID47" s="3"/>
      <c r="IE47" s="3"/>
      <c r="IF47" s="3"/>
      <c r="IG47" s="3"/>
      <c r="IH47" s="3"/>
      <c r="II47" s="3"/>
      <c r="IJ47" s="3"/>
      <c r="IK47" s="3"/>
      <c r="IL47" s="3"/>
      <c r="IM47" s="3"/>
      <c r="IN47" s="3"/>
      <c r="IO47" s="3"/>
      <c r="IP47" s="3"/>
      <c r="IQ47" s="3"/>
      <c r="IR47" s="3"/>
      <c r="IS47" s="3"/>
      <c r="IT47" s="3"/>
      <c r="IU47" s="3"/>
      <c r="IV47" s="3"/>
    </row>
    <row r="48" ht="30.0" customHeight="1">
      <c r="A48" s="57"/>
      <c r="B48" s="57"/>
      <c r="C48" s="58" t="s">
        <v>60</v>
      </c>
      <c r="D48" s="57"/>
      <c r="E48" s="57"/>
      <c r="F48" s="57"/>
      <c r="G48" s="57"/>
      <c r="H48" s="57"/>
      <c r="I48" s="59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60"/>
      <c r="V48" s="60"/>
      <c r="W48" s="60"/>
      <c r="X48" s="60"/>
      <c r="Y48" s="60"/>
      <c r="Z48" s="60"/>
      <c r="AA48" s="60"/>
      <c r="AB48" s="60"/>
      <c r="AC48" s="60"/>
      <c r="AD48" s="60"/>
      <c r="AE48" s="60"/>
      <c r="AF48" s="60"/>
      <c r="AG48" s="60"/>
      <c r="AH48" s="60"/>
      <c r="AI48" s="60"/>
      <c r="AJ48" s="60"/>
      <c r="AK48" s="60"/>
      <c r="AL48" s="60"/>
      <c r="AM48" s="60"/>
      <c r="AN48" s="60"/>
      <c r="AO48" s="60"/>
      <c r="AP48" s="60"/>
      <c r="AQ48" s="60"/>
      <c r="AR48" s="60"/>
      <c r="AS48" s="60"/>
      <c r="AT48" s="60"/>
      <c r="AU48" s="60"/>
      <c r="AV48" s="60"/>
      <c r="AW48" s="60"/>
      <c r="AX48" s="60"/>
      <c r="AY48" s="60"/>
      <c r="AZ48" s="60"/>
      <c r="BA48" s="60"/>
      <c r="BB48" s="60"/>
      <c r="BC48" s="60"/>
      <c r="BD48" s="60"/>
      <c r="BE48" s="60"/>
      <c r="BF48" s="60"/>
      <c r="BG48" s="60"/>
      <c r="BH48" s="60"/>
      <c r="BI48" s="60"/>
      <c r="BJ48" s="60"/>
      <c r="BK48" s="60"/>
      <c r="BL48" s="60"/>
      <c r="BM48" s="60"/>
      <c r="BN48" s="60"/>
      <c r="BO48" s="60"/>
      <c r="BP48" s="60"/>
      <c r="BQ48" s="60"/>
      <c r="BR48" s="60"/>
      <c r="BS48" s="60"/>
      <c r="BT48" s="60"/>
      <c r="BU48" s="60"/>
      <c r="BV48" s="60"/>
      <c r="BW48" s="60"/>
      <c r="BX48" s="60"/>
      <c r="BY48" s="60"/>
      <c r="BZ48" s="60"/>
      <c r="CA48" s="60"/>
      <c r="CB48" s="60"/>
      <c r="CC48" s="60"/>
      <c r="CD48" s="60"/>
      <c r="CE48" s="60"/>
      <c r="CF48" s="60"/>
      <c r="CG48" s="60"/>
      <c r="CH48" s="60"/>
      <c r="CI48" s="60"/>
      <c r="CJ48" s="60"/>
      <c r="CK48" s="60"/>
      <c r="CL48" s="60"/>
      <c r="CM48" s="60"/>
      <c r="CN48" s="60"/>
      <c r="CO48" s="60"/>
      <c r="CP48" s="60"/>
      <c r="CQ48" s="60"/>
      <c r="CR48" s="60"/>
      <c r="CS48" s="60"/>
      <c r="CT48" s="60"/>
      <c r="CU48" s="60"/>
      <c r="CV48" s="60"/>
      <c r="CW48" s="60"/>
      <c r="CX48" s="60"/>
      <c r="CY48" s="60"/>
      <c r="CZ48" s="60"/>
      <c r="DA48" s="60"/>
      <c r="DB48" s="60"/>
      <c r="DC48" s="60"/>
      <c r="DD48" s="60"/>
      <c r="DE48" s="60"/>
      <c r="DF48" s="60"/>
      <c r="DG48" s="60"/>
      <c r="DH48" s="60"/>
      <c r="DI48" s="60"/>
      <c r="DJ48" s="60"/>
      <c r="DK48" s="60"/>
      <c r="DL48" s="60"/>
      <c r="DM48" s="60"/>
      <c r="DN48" s="60"/>
      <c r="DO48" s="60"/>
      <c r="DP48" s="60"/>
      <c r="DQ48" s="60"/>
      <c r="DR48" s="60"/>
      <c r="DS48" s="60"/>
      <c r="DT48" s="60"/>
      <c r="DU48" s="60"/>
      <c r="DV48" s="60"/>
      <c r="DW48" s="60"/>
      <c r="DX48" s="60"/>
      <c r="DY48" s="60"/>
      <c r="DZ48" s="60"/>
      <c r="EA48" s="60"/>
      <c r="EB48" s="60"/>
      <c r="EC48" s="60"/>
      <c r="ED48" s="60"/>
      <c r="EE48" s="60"/>
      <c r="EF48" s="60"/>
      <c r="EG48" s="60"/>
      <c r="EH48" s="60"/>
      <c r="EI48" s="60"/>
      <c r="EJ48" s="60"/>
      <c r="EK48" s="60"/>
      <c r="EL48" s="60"/>
      <c r="EM48" s="60"/>
      <c r="EN48" s="60"/>
      <c r="EO48" s="60"/>
      <c r="EP48" s="60"/>
      <c r="EQ48" s="60"/>
      <c r="ER48" s="60"/>
      <c r="ES48" s="60"/>
      <c r="ET48" s="60"/>
      <c r="EU48" s="60"/>
      <c r="EV48" s="60"/>
      <c r="EW48" s="60"/>
      <c r="EX48" s="60"/>
      <c r="EY48" s="60"/>
      <c r="EZ48" s="60"/>
      <c r="FA48" s="60"/>
      <c r="FB48" s="60"/>
      <c r="FC48" s="60"/>
      <c r="FD48" s="60"/>
      <c r="FE48" s="60"/>
      <c r="FF48" s="60"/>
      <c r="FG48" s="60"/>
      <c r="FH48" s="60"/>
      <c r="FI48" s="60"/>
      <c r="FJ48" s="60"/>
      <c r="FK48" s="60"/>
      <c r="FL48" s="60"/>
      <c r="FM48" s="60"/>
      <c r="FN48" s="60"/>
      <c r="FO48" s="60"/>
      <c r="FP48" s="60"/>
      <c r="FQ48" s="60"/>
      <c r="FR48" s="60"/>
      <c r="FS48" s="60"/>
      <c r="FT48" s="60"/>
      <c r="FU48" s="60"/>
      <c r="FV48" s="60"/>
      <c r="FW48" s="60"/>
      <c r="FX48" s="60"/>
      <c r="FY48" s="60"/>
      <c r="FZ48" s="60"/>
      <c r="GA48" s="60"/>
      <c r="GB48" s="60"/>
      <c r="GC48" s="60"/>
      <c r="GD48" s="60"/>
      <c r="GE48" s="60"/>
      <c r="GF48" s="60"/>
      <c r="GG48" s="60"/>
      <c r="GH48" s="60"/>
      <c r="GI48" s="60"/>
      <c r="GJ48" s="60"/>
      <c r="GK48" s="60"/>
      <c r="GL48" s="60"/>
      <c r="GM48" s="60"/>
      <c r="GN48" s="60"/>
      <c r="GO48" s="60"/>
      <c r="GP48" s="60"/>
      <c r="GQ48" s="60"/>
      <c r="GR48" s="60"/>
      <c r="GS48" s="60"/>
      <c r="GT48" s="60"/>
      <c r="GU48" s="60"/>
      <c r="GV48" s="60"/>
      <c r="GW48" s="60"/>
      <c r="GX48" s="60"/>
      <c r="GY48" s="60"/>
      <c r="GZ48" s="60"/>
      <c r="HA48" s="60"/>
      <c r="HB48" s="60"/>
      <c r="HC48" s="60"/>
      <c r="HD48" s="60"/>
      <c r="HE48" s="60"/>
      <c r="HF48" s="60"/>
      <c r="HG48" s="60"/>
      <c r="HH48" s="60"/>
      <c r="HI48" s="60"/>
      <c r="HJ48" s="60"/>
      <c r="HK48" s="60"/>
      <c r="HL48" s="60"/>
      <c r="HM48" s="60"/>
      <c r="HN48" s="60"/>
      <c r="HO48" s="60"/>
      <c r="HP48" s="60"/>
      <c r="HQ48" s="60"/>
      <c r="HR48" s="60"/>
      <c r="HS48" s="60"/>
      <c r="HT48" s="60"/>
      <c r="HU48" s="60"/>
      <c r="HV48" s="60"/>
      <c r="HW48" s="60"/>
      <c r="HX48" s="60"/>
      <c r="HY48" s="60"/>
      <c r="HZ48" s="60"/>
      <c r="IA48" s="60"/>
      <c r="IB48" s="60"/>
      <c r="IC48" s="60"/>
      <c r="ID48" s="60"/>
      <c r="IE48" s="60"/>
      <c r="IF48" s="60"/>
      <c r="IG48" s="60"/>
      <c r="IH48" s="60"/>
      <c r="II48" s="60"/>
      <c r="IJ48" s="60"/>
      <c r="IK48" s="60"/>
      <c r="IL48" s="60"/>
      <c r="IM48" s="60"/>
      <c r="IN48" s="60"/>
      <c r="IO48" s="60"/>
      <c r="IP48" s="60"/>
      <c r="IQ48" s="60"/>
      <c r="IR48" s="60"/>
      <c r="IS48" s="60"/>
      <c r="IT48" s="60"/>
      <c r="IU48" s="60"/>
      <c r="IV48" s="60"/>
    </row>
    <row r="49" ht="22.5" customHeight="1">
      <c r="A49" s="43" t="s">
        <v>61</v>
      </c>
      <c r="B49" s="45"/>
      <c r="C49" s="54" t="s">
        <v>49</v>
      </c>
      <c r="D49" s="47">
        <v>0.0</v>
      </c>
      <c r="E49" s="47">
        <v>0.0</v>
      </c>
      <c r="F49" s="47">
        <v>0.0</v>
      </c>
      <c r="G49" s="47">
        <v>0.0</v>
      </c>
      <c r="H49" s="50" t="str">
        <f t="shared" ref="H49:H50" si="9">SUM(D49:G49)</f>
        <v>0.00</v>
      </c>
      <c r="I49" s="66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  <c r="FY49" s="3"/>
      <c r="FZ49" s="3"/>
      <c r="GA49" s="3"/>
      <c r="GB49" s="3"/>
      <c r="GC49" s="3"/>
      <c r="GD49" s="3"/>
      <c r="GE49" s="3"/>
      <c r="GF49" s="3"/>
      <c r="GG49" s="3"/>
      <c r="GH49" s="3"/>
      <c r="GI49" s="3"/>
      <c r="GJ49" s="3"/>
      <c r="GK49" s="3"/>
      <c r="GL49" s="3"/>
      <c r="GM49" s="3"/>
      <c r="GN49" s="3"/>
      <c r="GO49" s="3"/>
      <c r="GP49" s="3"/>
      <c r="GQ49" s="3"/>
      <c r="GR49" s="3"/>
      <c r="GS49" s="3"/>
      <c r="GT49" s="3"/>
      <c r="GU49" s="3"/>
      <c r="GV49" s="3"/>
      <c r="GW49" s="3"/>
      <c r="GX49" s="3"/>
      <c r="GY49" s="3"/>
      <c r="GZ49" s="3"/>
      <c r="HA49" s="3"/>
      <c r="HB49" s="3"/>
      <c r="HC49" s="3"/>
      <c r="HD49" s="3"/>
      <c r="HE49" s="3"/>
      <c r="HF49" s="3"/>
      <c r="HG49" s="3"/>
      <c r="HH49" s="3"/>
      <c r="HI49" s="3"/>
      <c r="HJ49" s="3"/>
      <c r="HK49" s="3"/>
      <c r="HL49" s="3"/>
      <c r="HM49" s="3"/>
      <c r="HN49" s="3"/>
      <c r="HO49" s="3"/>
      <c r="HP49" s="3"/>
      <c r="HQ49" s="3"/>
      <c r="HR49" s="3"/>
      <c r="HS49" s="3"/>
      <c r="HT49" s="3"/>
      <c r="HU49" s="3"/>
      <c r="HV49" s="3"/>
      <c r="HW49" s="3"/>
      <c r="HX49" s="3"/>
      <c r="HY49" s="3"/>
      <c r="HZ49" s="3"/>
      <c r="IA49" s="3"/>
      <c r="IB49" s="3"/>
      <c r="IC49" s="3"/>
      <c r="ID49" s="3"/>
      <c r="IE49" s="3"/>
      <c r="IF49" s="3"/>
      <c r="IG49" s="3"/>
      <c r="IH49" s="3"/>
      <c r="II49" s="3"/>
      <c r="IJ49" s="3"/>
      <c r="IK49" s="3"/>
      <c r="IL49" s="3"/>
      <c r="IM49" s="3"/>
      <c r="IN49" s="3"/>
      <c r="IO49" s="3"/>
      <c r="IP49" s="3"/>
      <c r="IQ49" s="3"/>
      <c r="IR49" s="3"/>
      <c r="IS49" s="3"/>
      <c r="IT49" s="3"/>
      <c r="IU49" s="3"/>
      <c r="IV49" s="3"/>
    </row>
    <row r="50" ht="15.75" customHeight="1">
      <c r="A50" s="39"/>
      <c r="B50" s="39"/>
      <c r="C50" s="40" t="s">
        <v>62</v>
      </c>
      <c r="D50" s="56" t="str">
        <f t="shared" ref="D50:G50" si="8">D49</f>
        <v>0.00</v>
      </c>
      <c r="E50" s="56" t="str">
        <f t="shared" si="8"/>
        <v>0.00</v>
      </c>
      <c r="F50" s="56" t="str">
        <f t="shared" si="8"/>
        <v>0.00</v>
      </c>
      <c r="G50" s="56" t="str">
        <f t="shared" si="8"/>
        <v>0.00</v>
      </c>
      <c r="H50" s="56" t="str">
        <f t="shared" si="9"/>
        <v>0.00</v>
      </c>
      <c r="I50" s="2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  <c r="FY50" s="3"/>
      <c r="FZ50" s="3"/>
      <c r="GA50" s="3"/>
      <c r="GB50" s="3"/>
      <c r="GC50" s="3"/>
      <c r="GD50" s="3"/>
      <c r="GE50" s="3"/>
      <c r="GF50" s="3"/>
      <c r="GG50" s="3"/>
      <c r="GH50" s="3"/>
      <c r="GI50" s="3"/>
      <c r="GJ50" s="3"/>
      <c r="GK50" s="3"/>
      <c r="GL50" s="3"/>
      <c r="GM50" s="3"/>
      <c r="GN50" s="3"/>
      <c r="GO50" s="3"/>
      <c r="GP50" s="3"/>
      <c r="GQ50" s="3"/>
      <c r="GR50" s="3"/>
      <c r="GS50" s="3"/>
      <c r="GT50" s="3"/>
      <c r="GU50" s="3"/>
      <c r="GV50" s="3"/>
      <c r="GW50" s="3"/>
      <c r="GX50" s="3"/>
      <c r="GY50" s="3"/>
      <c r="GZ50" s="3"/>
      <c r="HA50" s="3"/>
      <c r="HB50" s="3"/>
      <c r="HC50" s="3"/>
      <c r="HD50" s="3"/>
      <c r="HE50" s="3"/>
      <c r="HF50" s="3"/>
      <c r="HG50" s="3"/>
      <c r="HH50" s="3"/>
      <c r="HI50" s="3"/>
      <c r="HJ50" s="3"/>
      <c r="HK50" s="3"/>
      <c r="HL50" s="3"/>
      <c r="HM50" s="3"/>
      <c r="HN50" s="3"/>
      <c r="HO50" s="3"/>
      <c r="HP50" s="3"/>
      <c r="HQ50" s="3"/>
      <c r="HR50" s="3"/>
      <c r="HS50" s="3"/>
      <c r="HT50" s="3"/>
      <c r="HU50" s="3"/>
      <c r="HV50" s="3"/>
      <c r="HW50" s="3"/>
      <c r="HX50" s="3"/>
      <c r="HY50" s="3"/>
      <c r="HZ50" s="3"/>
      <c r="IA50" s="3"/>
      <c r="IB50" s="3"/>
      <c r="IC50" s="3"/>
      <c r="ID50" s="3"/>
      <c r="IE50" s="3"/>
      <c r="IF50" s="3"/>
      <c r="IG50" s="3"/>
      <c r="IH50" s="3"/>
      <c r="II50" s="3"/>
      <c r="IJ50" s="3"/>
      <c r="IK50" s="3"/>
      <c r="IL50" s="3"/>
      <c r="IM50" s="3"/>
      <c r="IN50" s="3"/>
      <c r="IO50" s="3"/>
      <c r="IP50" s="3"/>
      <c r="IQ50" s="3"/>
      <c r="IR50" s="3"/>
      <c r="IS50" s="3"/>
      <c r="IT50" s="3"/>
      <c r="IU50" s="3"/>
      <c r="IV50" s="3"/>
    </row>
    <row r="51" ht="15.75" customHeight="1">
      <c r="A51" s="39" t="s">
        <v>63</v>
      </c>
      <c r="B51" s="39"/>
      <c r="C51" s="40" t="s">
        <v>64</v>
      </c>
      <c r="D51" s="39"/>
      <c r="E51" s="39"/>
      <c r="F51" s="39"/>
      <c r="G51" s="39"/>
      <c r="H51" s="39"/>
      <c r="I51" s="2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  <c r="FY51" s="3"/>
      <c r="FZ51" s="3"/>
      <c r="GA51" s="3"/>
      <c r="GB51" s="3"/>
      <c r="GC51" s="3"/>
      <c r="GD51" s="3"/>
      <c r="GE51" s="3"/>
      <c r="GF51" s="3"/>
      <c r="GG51" s="3"/>
      <c r="GH51" s="3"/>
      <c r="GI51" s="3"/>
      <c r="GJ51" s="3"/>
      <c r="GK51" s="3"/>
      <c r="GL51" s="3"/>
      <c r="GM51" s="3"/>
      <c r="GN51" s="3"/>
      <c r="GO51" s="3"/>
      <c r="GP51" s="3"/>
      <c r="GQ51" s="3"/>
      <c r="GR51" s="3"/>
      <c r="GS51" s="3"/>
      <c r="GT51" s="3"/>
      <c r="GU51" s="3"/>
      <c r="GV51" s="3"/>
      <c r="GW51" s="3"/>
      <c r="GX51" s="3"/>
      <c r="GY51" s="3"/>
      <c r="GZ51" s="3"/>
      <c r="HA51" s="3"/>
      <c r="HB51" s="3"/>
      <c r="HC51" s="3"/>
      <c r="HD51" s="3"/>
      <c r="HE51" s="3"/>
      <c r="HF51" s="3"/>
      <c r="HG51" s="3"/>
      <c r="HH51" s="3"/>
      <c r="HI51" s="3"/>
      <c r="HJ51" s="3"/>
      <c r="HK51" s="3"/>
      <c r="HL51" s="3"/>
      <c r="HM51" s="3"/>
      <c r="HN51" s="3"/>
      <c r="HO51" s="3"/>
      <c r="HP51" s="3"/>
      <c r="HQ51" s="3"/>
      <c r="HR51" s="3"/>
      <c r="HS51" s="3"/>
      <c r="HT51" s="3"/>
      <c r="HU51" s="3"/>
      <c r="HV51" s="3"/>
      <c r="HW51" s="3"/>
      <c r="HX51" s="3"/>
      <c r="HY51" s="3"/>
      <c r="HZ51" s="3"/>
      <c r="IA51" s="3"/>
      <c r="IB51" s="3"/>
      <c r="IC51" s="3"/>
      <c r="ID51" s="3"/>
      <c r="IE51" s="3"/>
      <c r="IF51" s="3"/>
      <c r="IG51" s="3"/>
      <c r="IH51" s="3"/>
      <c r="II51" s="3"/>
      <c r="IJ51" s="3"/>
      <c r="IK51" s="3"/>
      <c r="IL51" s="3"/>
      <c r="IM51" s="3"/>
      <c r="IN51" s="3"/>
      <c r="IO51" s="3"/>
      <c r="IP51" s="3"/>
      <c r="IQ51" s="3"/>
      <c r="IR51" s="3"/>
      <c r="IS51" s="3"/>
      <c r="IT51" s="3"/>
      <c r="IU51" s="3"/>
      <c r="IV51" s="3"/>
    </row>
    <row r="52" ht="63.75" customHeight="1">
      <c r="A52" s="52"/>
      <c r="B52" s="52"/>
      <c r="C52" s="58" t="s">
        <v>65</v>
      </c>
      <c r="D52" s="52"/>
      <c r="E52" s="52"/>
      <c r="F52" s="52"/>
      <c r="G52" s="52"/>
      <c r="H52" s="52"/>
      <c r="I52" s="2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  <c r="FY52" s="3"/>
      <c r="FZ52" s="3"/>
      <c r="GA52" s="3"/>
      <c r="GB52" s="3"/>
      <c r="GC52" s="3"/>
      <c r="GD52" s="3"/>
      <c r="GE52" s="3"/>
      <c r="GF52" s="3"/>
      <c r="GG52" s="3"/>
      <c r="GH52" s="3"/>
      <c r="GI52" s="3"/>
      <c r="GJ52" s="3"/>
      <c r="GK52" s="3"/>
      <c r="GL52" s="3"/>
      <c r="GM52" s="3"/>
      <c r="GN52" s="3"/>
      <c r="GO52" s="3"/>
      <c r="GP52" s="3"/>
      <c r="GQ52" s="3"/>
      <c r="GR52" s="3"/>
      <c r="GS52" s="3"/>
      <c r="GT52" s="3"/>
      <c r="GU52" s="3"/>
      <c r="GV52" s="3"/>
      <c r="GW52" s="3"/>
      <c r="GX52" s="3"/>
      <c r="GY52" s="3"/>
      <c r="GZ52" s="3"/>
      <c r="HA52" s="3"/>
      <c r="HB52" s="3"/>
      <c r="HC52" s="3"/>
      <c r="HD52" s="3"/>
      <c r="HE52" s="3"/>
      <c r="HF52" s="3"/>
      <c r="HG52" s="3"/>
      <c r="HH52" s="3"/>
      <c r="HI52" s="3"/>
      <c r="HJ52" s="3"/>
      <c r="HK52" s="3"/>
      <c r="HL52" s="3"/>
      <c r="HM52" s="3"/>
      <c r="HN52" s="3"/>
      <c r="HO52" s="3"/>
      <c r="HP52" s="3"/>
      <c r="HQ52" s="3"/>
      <c r="HR52" s="3"/>
      <c r="HS52" s="3"/>
      <c r="HT52" s="3"/>
      <c r="HU52" s="3"/>
      <c r="HV52" s="3"/>
      <c r="HW52" s="3"/>
      <c r="HX52" s="3"/>
      <c r="HY52" s="3"/>
      <c r="HZ52" s="3"/>
      <c r="IA52" s="3"/>
      <c r="IB52" s="3"/>
      <c r="IC52" s="3"/>
      <c r="ID52" s="3"/>
      <c r="IE52" s="3"/>
      <c r="IF52" s="3"/>
      <c r="IG52" s="3"/>
      <c r="IH52" s="3"/>
      <c r="II52" s="3"/>
      <c r="IJ52" s="3"/>
      <c r="IK52" s="3"/>
      <c r="IL52" s="3"/>
      <c r="IM52" s="3"/>
      <c r="IN52" s="3"/>
      <c r="IO52" s="3"/>
      <c r="IP52" s="3"/>
      <c r="IQ52" s="3"/>
      <c r="IR52" s="3"/>
      <c r="IS52" s="3"/>
      <c r="IT52" s="3"/>
      <c r="IU52" s="3"/>
      <c r="IV52" s="3"/>
    </row>
    <row r="53" ht="31.5" customHeight="1">
      <c r="A53" s="43" t="s">
        <v>66</v>
      </c>
      <c r="B53" s="45"/>
      <c r="C53" s="54" t="s">
        <v>49</v>
      </c>
      <c r="D53" s="47">
        <v>0.0</v>
      </c>
      <c r="E53" s="47">
        <v>0.0</v>
      </c>
      <c r="F53" s="47">
        <v>0.0</v>
      </c>
      <c r="G53" s="47">
        <v>0.0</v>
      </c>
      <c r="H53" s="46" t="str">
        <f>D53+E53+F53+G53</f>
        <v>0.00</v>
      </c>
      <c r="I53" s="66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  <c r="FY53" s="3"/>
      <c r="FZ53" s="3"/>
      <c r="GA53" s="3"/>
      <c r="GB53" s="3"/>
      <c r="GC53" s="3"/>
      <c r="GD53" s="3"/>
      <c r="GE53" s="3"/>
      <c r="GF53" s="3"/>
      <c r="GG53" s="3"/>
      <c r="GH53" s="3"/>
      <c r="GI53" s="3"/>
      <c r="GJ53" s="3"/>
      <c r="GK53" s="3"/>
      <c r="GL53" s="3"/>
      <c r="GM53" s="3"/>
      <c r="GN53" s="3"/>
      <c r="GO53" s="3"/>
      <c r="GP53" s="3"/>
      <c r="GQ53" s="3"/>
      <c r="GR53" s="3"/>
      <c r="GS53" s="3"/>
      <c r="GT53" s="3"/>
      <c r="GU53" s="3"/>
      <c r="GV53" s="3"/>
      <c r="GW53" s="3"/>
      <c r="GX53" s="3"/>
      <c r="GY53" s="3"/>
      <c r="GZ53" s="3"/>
      <c r="HA53" s="3"/>
      <c r="HB53" s="3"/>
      <c r="HC53" s="3"/>
      <c r="HD53" s="3"/>
      <c r="HE53" s="3"/>
      <c r="HF53" s="3"/>
      <c r="HG53" s="3"/>
      <c r="HH53" s="3"/>
      <c r="HI53" s="3"/>
      <c r="HJ53" s="3"/>
      <c r="HK53" s="3"/>
      <c r="HL53" s="3"/>
      <c r="HM53" s="3"/>
      <c r="HN53" s="3"/>
      <c r="HO53" s="3"/>
      <c r="HP53" s="3"/>
      <c r="HQ53" s="3"/>
      <c r="HR53" s="3"/>
      <c r="HS53" s="3"/>
      <c r="HT53" s="3"/>
      <c r="HU53" s="3"/>
      <c r="HV53" s="3"/>
      <c r="HW53" s="3"/>
      <c r="HX53" s="3"/>
      <c r="HY53" s="3"/>
      <c r="HZ53" s="3"/>
      <c r="IA53" s="3"/>
      <c r="IB53" s="3"/>
      <c r="IC53" s="3"/>
      <c r="ID53" s="3"/>
      <c r="IE53" s="3"/>
      <c r="IF53" s="3"/>
      <c r="IG53" s="3"/>
      <c r="IH53" s="3"/>
      <c r="II53" s="3"/>
      <c r="IJ53" s="3"/>
      <c r="IK53" s="3"/>
      <c r="IL53" s="3"/>
      <c r="IM53" s="3"/>
      <c r="IN53" s="3"/>
      <c r="IO53" s="3"/>
      <c r="IP53" s="3"/>
      <c r="IQ53" s="3"/>
      <c r="IR53" s="3"/>
      <c r="IS53" s="3"/>
      <c r="IT53" s="3"/>
      <c r="IU53" s="3"/>
      <c r="IV53" s="3"/>
    </row>
    <row r="54" ht="15.75" customHeight="1">
      <c r="A54" s="39"/>
      <c r="B54" s="39"/>
      <c r="C54" s="40" t="s">
        <v>67</v>
      </c>
      <c r="D54" s="64" t="str">
        <f t="shared" ref="D54:G54" si="10">SUM(D53)</f>
        <v>0.00</v>
      </c>
      <c r="E54" s="64" t="str">
        <f t="shared" si="10"/>
        <v>0.00</v>
      </c>
      <c r="F54" s="64" t="str">
        <f t="shared" si="10"/>
        <v>0.00</v>
      </c>
      <c r="G54" s="64" t="str">
        <f t="shared" si="10"/>
        <v>0.00</v>
      </c>
      <c r="H54" s="64" t="str">
        <f>SUM(D54:G54)</f>
        <v>0.00</v>
      </c>
      <c r="I54" s="2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  <c r="FY54" s="3"/>
      <c r="FZ54" s="3"/>
      <c r="GA54" s="3"/>
      <c r="GB54" s="3"/>
      <c r="GC54" s="3"/>
      <c r="GD54" s="3"/>
      <c r="GE54" s="3"/>
      <c r="GF54" s="3"/>
      <c r="GG54" s="3"/>
      <c r="GH54" s="3"/>
      <c r="GI54" s="3"/>
      <c r="GJ54" s="3"/>
      <c r="GK54" s="3"/>
      <c r="GL54" s="3"/>
      <c r="GM54" s="3"/>
      <c r="GN54" s="3"/>
      <c r="GO54" s="3"/>
      <c r="GP54" s="3"/>
      <c r="GQ54" s="3"/>
      <c r="GR54" s="3"/>
      <c r="GS54" s="3"/>
      <c r="GT54" s="3"/>
      <c r="GU54" s="3"/>
      <c r="GV54" s="3"/>
      <c r="GW54" s="3"/>
      <c r="GX54" s="3"/>
      <c r="GY54" s="3"/>
      <c r="GZ54" s="3"/>
      <c r="HA54" s="3"/>
      <c r="HB54" s="3"/>
      <c r="HC54" s="3"/>
      <c r="HD54" s="3"/>
      <c r="HE54" s="3"/>
      <c r="HF54" s="3"/>
      <c r="HG54" s="3"/>
      <c r="HH54" s="3"/>
      <c r="HI54" s="3"/>
      <c r="HJ54" s="3"/>
      <c r="HK54" s="3"/>
      <c r="HL54" s="3"/>
      <c r="HM54" s="3"/>
      <c r="HN54" s="3"/>
      <c r="HO54" s="3"/>
      <c r="HP54" s="3"/>
      <c r="HQ54" s="3"/>
      <c r="HR54" s="3"/>
      <c r="HS54" s="3"/>
      <c r="HT54" s="3"/>
      <c r="HU54" s="3"/>
      <c r="HV54" s="3"/>
      <c r="HW54" s="3"/>
      <c r="HX54" s="3"/>
      <c r="HY54" s="3"/>
      <c r="HZ54" s="3"/>
      <c r="IA54" s="3"/>
      <c r="IB54" s="3"/>
      <c r="IC54" s="3"/>
      <c r="ID54" s="3"/>
      <c r="IE54" s="3"/>
      <c r="IF54" s="3"/>
      <c r="IG54" s="3"/>
      <c r="IH54" s="3"/>
      <c r="II54" s="3"/>
      <c r="IJ54" s="3"/>
      <c r="IK54" s="3"/>
      <c r="IL54" s="3"/>
      <c r="IM54" s="3"/>
      <c r="IN54" s="3"/>
      <c r="IO54" s="3"/>
      <c r="IP54" s="3"/>
      <c r="IQ54" s="3"/>
      <c r="IR54" s="3"/>
      <c r="IS54" s="3"/>
      <c r="IT54" s="3"/>
      <c r="IU54" s="3"/>
      <c r="IV54" s="3"/>
    </row>
    <row r="55" ht="15.75" customHeight="1">
      <c r="A55" s="39" t="s">
        <v>68</v>
      </c>
      <c r="B55" s="39"/>
      <c r="C55" s="40" t="s">
        <v>69</v>
      </c>
      <c r="D55" s="39"/>
      <c r="E55" s="39"/>
      <c r="F55" s="39"/>
      <c r="G55" s="39"/>
      <c r="H55" s="39"/>
      <c r="I55" s="2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  <c r="FY55" s="3"/>
      <c r="FZ55" s="3"/>
      <c r="GA55" s="3"/>
      <c r="GB55" s="3"/>
      <c r="GC55" s="3"/>
      <c r="GD55" s="3"/>
      <c r="GE55" s="3"/>
      <c r="GF55" s="3"/>
      <c r="GG55" s="3"/>
      <c r="GH55" s="3"/>
      <c r="GI55" s="3"/>
      <c r="GJ55" s="3"/>
      <c r="GK55" s="3"/>
      <c r="GL55" s="3"/>
      <c r="GM55" s="3"/>
      <c r="GN55" s="3"/>
      <c r="GO55" s="3"/>
      <c r="GP55" s="3"/>
      <c r="GQ55" s="3"/>
      <c r="GR55" s="3"/>
      <c r="GS55" s="3"/>
      <c r="GT55" s="3"/>
      <c r="GU55" s="3"/>
      <c r="GV55" s="3"/>
      <c r="GW55" s="3"/>
      <c r="GX55" s="3"/>
      <c r="GY55" s="3"/>
      <c r="GZ55" s="3"/>
      <c r="HA55" s="3"/>
      <c r="HB55" s="3"/>
      <c r="HC55" s="3"/>
      <c r="HD55" s="3"/>
      <c r="HE55" s="3"/>
      <c r="HF55" s="3"/>
      <c r="HG55" s="3"/>
      <c r="HH55" s="3"/>
      <c r="HI55" s="3"/>
      <c r="HJ55" s="3"/>
      <c r="HK55" s="3"/>
      <c r="HL55" s="3"/>
      <c r="HM55" s="3"/>
      <c r="HN55" s="3"/>
      <c r="HO55" s="3"/>
      <c r="HP55" s="3"/>
      <c r="HQ55" s="3"/>
      <c r="HR55" s="3"/>
      <c r="HS55" s="3"/>
      <c r="HT55" s="3"/>
      <c r="HU55" s="3"/>
      <c r="HV55" s="3"/>
      <c r="HW55" s="3"/>
      <c r="HX55" s="3"/>
      <c r="HY55" s="3"/>
      <c r="HZ55" s="3"/>
      <c r="IA55" s="3"/>
      <c r="IB55" s="3"/>
      <c r="IC55" s="3"/>
      <c r="ID55" s="3"/>
      <c r="IE55" s="3"/>
      <c r="IF55" s="3"/>
      <c r="IG55" s="3"/>
      <c r="IH55" s="3"/>
      <c r="II55" s="3"/>
      <c r="IJ55" s="3"/>
      <c r="IK55" s="3"/>
      <c r="IL55" s="3"/>
      <c r="IM55" s="3"/>
      <c r="IN55" s="3"/>
      <c r="IO55" s="3"/>
      <c r="IP55" s="3"/>
      <c r="IQ55" s="3"/>
      <c r="IR55" s="3"/>
      <c r="IS55" s="3"/>
      <c r="IT55" s="3"/>
      <c r="IU55" s="3"/>
      <c r="IV55" s="3"/>
    </row>
    <row r="56" ht="30.0" customHeight="1">
      <c r="A56" s="57"/>
      <c r="B56" s="57"/>
      <c r="C56" s="58" t="s">
        <v>70</v>
      </c>
      <c r="D56" s="57"/>
      <c r="E56" s="57"/>
      <c r="F56" s="57"/>
      <c r="G56" s="57"/>
      <c r="H56" s="57"/>
      <c r="I56" s="59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60"/>
      <c r="X56" s="60"/>
      <c r="Y56" s="60"/>
      <c r="Z56" s="60"/>
      <c r="AA56" s="60"/>
      <c r="AB56" s="60"/>
      <c r="AC56" s="60"/>
      <c r="AD56" s="60"/>
      <c r="AE56" s="60"/>
      <c r="AF56" s="60"/>
      <c r="AG56" s="60"/>
      <c r="AH56" s="60"/>
      <c r="AI56" s="60"/>
      <c r="AJ56" s="60"/>
      <c r="AK56" s="60"/>
      <c r="AL56" s="60"/>
      <c r="AM56" s="60"/>
      <c r="AN56" s="60"/>
      <c r="AO56" s="60"/>
      <c r="AP56" s="60"/>
      <c r="AQ56" s="60"/>
      <c r="AR56" s="60"/>
      <c r="AS56" s="60"/>
      <c r="AT56" s="60"/>
      <c r="AU56" s="60"/>
      <c r="AV56" s="60"/>
      <c r="AW56" s="60"/>
      <c r="AX56" s="60"/>
      <c r="AY56" s="60"/>
      <c r="AZ56" s="60"/>
      <c r="BA56" s="60"/>
      <c r="BB56" s="60"/>
      <c r="BC56" s="60"/>
      <c r="BD56" s="60"/>
      <c r="BE56" s="60"/>
      <c r="BF56" s="60"/>
      <c r="BG56" s="60"/>
      <c r="BH56" s="60"/>
      <c r="BI56" s="60"/>
      <c r="BJ56" s="60"/>
      <c r="BK56" s="60"/>
      <c r="BL56" s="60"/>
      <c r="BM56" s="60"/>
      <c r="BN56" s="60"/>
      <c r="BO56" s="60"/>
      <c r="BP56" s="60"/>
      <c r="BQ56" s="60"/>
      <c r="BR56" s="60"/>
      <c r="BS56" s="60"/>
      <c r="BT56" s="60"/>
      <c r="BU56" s="60"/>
      <c r="BV56" s="60"/>
      <c r="BW56" s="60"/>
      <c r="BX56" s="60"/>
      <c r="BY56" s="60"/>
      <c r="BZ56" s="60"/>
      <c r="CA56" s="60"/>
      <c r="CB56" s="60"/>
      <c r="CC56" s="60"/>
      <c r="CD56" s="60"/>
      <c r="CE56" s="60"/>
      <c r="CF56" s="60"/>
      <c r="CG56" s="60"/>
      <c r="CH56" s="60"/>
      <c r="CI56" s="60"/>
      <c r="CJ56" s="60"/>
      <c r="CK56" s="60"/>
      <c r="CL56" s="60"/>
      <c r="CM56" s="60"/>
      <c r="CN56" s="60"/>
      <c r="CO56" s="60"/>
      <c r="CP56" s="60"/>
      <c r="CQ56" s="60"/>
      <c r="CR56" s="60"/>
      <c r="CS56" s="60"/>
      <c r="CT56" s="60"/>
      <c r="CU56" s="60"/>
      <c r="CV56" s="60"/>
      <c r="CW56" s="60"/>
      <c r="CX56" s="60"/>
      <c r="CY56" s="60"/>
      <c r="CZ56" s="60"/>
      <c r="DA56" s="60"/>
      <c r="DB56" s="60"/>
      <c r="DC56" s="60"/>
      <c r="DD56" s="60"/>
      <c r="DE56" s="60"/>
      <c r="DF56" s="60"/>
      <c r="DG56" s="60"/>
      <c r="DH56" s="60"/>
      <c r="DI56" s="60"/>
      <c r="DJ56" s="60"/>
      <c r="DK56" s="60"/>
      <c r="DL56" s="60"/>
      <c r="DM56" s="60"/>
      <c r="DN56" s="60"/>
      <c r="DO56" s="60"/>
      <c r="DP56" s="60"/>
      <c r="DQ56" s="60"/>
      <c r="DR56" s="60"/>
      <c r="DS56" s="60"/>
      <c r="DT56" s="60"/>
      <c r="DU56" s="60"/>
      <c r="DV56" s="60"/>
      <c r="DW56" s="60"/>
      <c r="DX56" s="60"/>
      <c r="DY56" s="60"/>
      <c r="DZ56" s="60"/>
      <c r="EA56" s="60"/>
      <c r="EB56" s="60"/>
      <c r="EC56" s="60"/>
      <c r="ED56" s="60"/>
      <c r="EE56" s="60"/>
      <c r="EF56" s="60"/>
      <c r="EG56" s="60"/>
      <c r="EH56" s="60"/>
      <c r="EI56" s="60"/>
      <c r="EJ56" s="60"/>
      <c r="EK56" s="60"/>
      <c r="EL56" s="60"/>
      <c r="EM56" s="60"/>
      <c r="EN56" s="60"/>
      <c r="EO56" s="60"/>
      <c r="EP56" s="60"/>
      <c r="EQ56" s="60"/>
      <c r="ER56" s="60"/>
      <c r="ES56" s="60"/>
      <c r="ET56" s="60"/>
      <c r="EU56" s="60"/>
      <c r="EV56" s="60"/>
      <c r="EW56" s="60"/>
      <c r="EX56" s="60"/>
      <c r="EY56" s="60"/>
      <c r="EZ56" s="60"/>
      <c r="FA56" s="60"/>
      <c r="FB56" s="60"/>
      <c r="FC56" s="60"/>
      <c r="FD56" s="60"/>
      <c r="FE56" s="60"/>
      <c r="FF56" s="60"/>
      <c r="FG56" s="60"/>
      <c r="FH56" s="60"/>
      <c r="FI56" s="60"/>
      <c r="FJ56" s="60"/>
      <c r="FK56" s="60"/>
      <c r="FL56" s="60"/>
      <c r="FM56" s="60"/>
      <c r="FN56" s="60"/>
      <c r="FO56" s="60"/>
      <c r="FP56" s="60"/>
      <c r="FQ56" s="60"/>
      <c r="FR56" s="60"/>
      <c r="FS56" s="60"/>
      <c r="FT56" s="60"/>
      <c r="FU56" s="60"/>
      <c r="FV56" s="60"/>
      <c r="FW56" s="60"/>
      <c r="FX56" s="60"/>
      <c r="FY56" s="60"/>
      <c r="FZ56" s="60"/>
      <c r="GA56" s="60"/>
      <c r="GB56" s="60"/>
      <c r="GC56" s="60"/>
      <c r="GD56" s="60"/>
      <c r="GE56" s="60"/>
      <c r="GF56" s="60"/>
      <c r="GG56" s="60"/>
      <c r="GH56" s="60"/>
      <c r="GI56" s="60"/>
      <c r="GJ56" s="60"/>
      <c r="GK56" s="60"/>
      <c r="GL56" s="60"/>
      <c r="GM56" s="60"/>
      <c r="GN56" s="60"/>
      <c r="GO56" s="60"/>
      <c r="GP56" s="60"/>
      <c r="GQ56" s="60"/>
      <c r="GR56" s="60"/>
      <c r="GS56" s="60"/>
      <c r="GT56" s="60"/>
      <c r="GU56" s="60"/>
      <c r="GV56" s="60"/>
      <c r="GW56" s="60"/>
      <c r="GX56" s="60"/>
      <c r="GY56" s="60"/>
      <c r="GZ56" s="60"/>
      <c r="HA56" s="60"/>
      <c r="HB56" s="60"/>
      <c r="HC56" s="60"/>
      <c r="HD56" s="60"/>
      <c r="HE56" s="60"/>
      <c r="HF56" s="60"/>
      <c r="HG56" s="60"/>
      <c r="HH56" s="60"/>
      <c r="HI56" s="60"/>
      <c r="HJ56" s="60"/>
      <c r="HK56" s="60"/>
      <c r="HL56" s="60"/>
      <c r="HM56" s="60"/>
      <c r="HN56" s="60"/>
      <c r="HO56" s="60"/>
      <c r="HP56" s="60"/>
      <c r="HQ56" s="60"/>
      <c r="HR56" s="60"/>
      <c r="HS56" s="60"/>
      <c r="HT56" s="60"/>
      <c r="HU56" s="60"/>
      <c r="HV56" s="60"/>
      <c r="HW56" s="60"/>
      <c r="HX56" s="60"/>
      <c r="HY56" s="60"/>
      <c r="HZ56" s="60"/>
      <c r="IA56" s="60"/>
      <c r="IB56" s="60"/>
      <c r="IC56" s="60"/>
      <c r="ID56" s="60"/>
      <c r="IE56" s="60"/>
      <c r="IF56" s="60"/>
      <c r="IG56" s="60"/>
      <c r="IH56" s="60"/>
      <c r="II56" s="60"/>
      <c r="IJ56" s="60"/>
      <c r="IK56" s="60"/>
      <c r="IL56" s="60"/>
      <c r="IM56" s="60"/>
      <c r="IN56" s="60"/>
      <c r="IO56" s="60"/>
      <c r="IP56" s="60"/>
      <c r="IQ56" s="60"/>
      <c r="IR56" s="60"/>
      <c r="IS56" s="60"/>
      <c r="IT56" s="60"/>
      <c r="IU56" s="60"/>
      <c r="IV56" s="60"/>
    </row>
    <row r="57" ht="14.25" customHeight="1">
      <c r="A57" s="43" t="s">
        <v>71</v>
      </c>
      <c r="B57" s="45"/>
      <c r="C57" s="45" t="s">
        <v>49</v>
      </c>
      <c r="D57" s="47">
        <v>0.0</v>
      </c>
      <c r="E57" s="47">
        <v>0.0</v>
      </c>
      <c r="F57" s="47">
        <v>0.0</v>
      </c>
      <c r="G57" s="47">
        <v>0.0</v>
      </c>
      <c r="H57" s="46" t="str">
        <f t="shared" ref="H57:H59" si="12">SUM(D57:G57)</f>
        <v>0.00</v>
      </c>
      <c r="I57" s="66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  <c r="FY57" s="3"/>
      <c r="FZ57" s="3"/>
      <c r="GA57" s="3"/>
      <c r="GB57" s="3"/>
      <c r="GC57" s="3"/>
      <c r="GD57" s="3"/>
      <c r="GE57" s="3"/>
      <c r="GF57" s="3"/>
      <c r="GG57" s="3"/>
      <c r="GH57" s="3"/>
      <c r="GI57" s="3"/>
      <c r="GJ57" s="3"/>
      <c r="GK57" s="3"/>
      <c r="GL57" s="3"/>
      <c r="GM57" s="3"/>
      <c r="GN57" s="3"/>
      <c r="GO57" s="3"/>
      <c r="GP57" s="3"/>
      <c r="GQ57" s="3"/>
      <c r="GR57" s="3"/>
      <c r="GS57" s="3"/>
      <c r="GT57" s="3"/>
      <c r="GU57" s="3"/>
      <c r="GV57" s="3"/>
      <c r="GW57" s="3"/>
      <c r="GX57" s="3"/>
      <c r="GY57" s="3"/>
      <c r="GZ57" s="3"/>
      <c r="HA57" s="3"/>
      <c r="HB57" s="3"/>
      <c r="HC57" s="3"/>
      <c r="HD57" s="3"/>
      <c r="HE57" s="3"/>
      <c r="HF57" s="3"/>
      <c r="HG57" s="3"/>
      <c r="HH57" s="3"/>
      <c r="HI57" s="3"/>
      <c r="HJ57" s="3"/>
      <c r="HK57" s="3"/>
      <c r="HL57" s="3"/>
      <c r="HM57" s="3"/>
      <c r="HN57" s="3"/>
      <c r="HO57" s="3"/>
      <c r="HP57" s="3"/>
      <c r="HQ57" s="3"/>
      <c r="HR57" s="3"/>
      <c r="HS57" s="3"/>
      <c r="HT57" s="3"/>
      <c r="HU57" s="3"/>
      <c r="HV57" s="3"/>
      <c r="HW57" s="3"/>
      <c r="HX57" s="3"/>
      <c r="HY57" s="3"/>
      <c r="HZ57" s="3"/>
      <c r="IA57" s="3"/>
      <c r="IB57" s="3"/>
      <c r="IC57" s="3"/>
      <c r="ID57" s="3"/>
      <c r="IE57" s="3"/>
      <c r="IF57" s="3"/>
      <c r="IG57" s="3"/>
      <c r="IH57" s="3"/>
      <c r="II57" s="3"/>
      <c r="IJ57" s="3"/>
      <c r="IK57" s="3"/>
      <c r="IL57" s="3"/>
      <c r="IM57" s="3"/>
      <c r="IN57" s="3"/>
      <c r="IO57" s="3"/>
      <c r="IP57" s="3"/>
      <c r="IQ57" s="3"/>
      <c r="IR57" s="3"/>
      <c r="IS57" s="3"/>
      <c r="IT57" s="3"/>
      <c r="IU57" s="3"/>
      <c r="IV57" s="3"/>
    </row>
    <row r="58" ht="15.75" customHeight="1">
      <c r="A58" s="39"/>
      <c r="B58" s="39"/>
      <c r="C58" s="40" t="s">
        <v>72</v>
      </c>
      <c r="D58" s="64" t="str">
        <f t="shared" ref="D58:G58" si="11">SUM(D57)</f>
        <v>0.00</v>
      </c>
      <c r="E58" s="64" t="str">
        <f t="shared" si="11"/>
        <v>0.00</v>
      </c>
      <c r="F58" s="64" t="str">
        <f t="shared" si="11"/>
        <v>0.00</v>
      </c>
      <c r="G58" s="64" t="str">
        <f t="shared" si="11"/>
        <v>0.00</v>
      </c>
      <c r="H58" s="49" t="str">
        <f t="shared" si="12"/>
        <v>0.00</v>
      </c>
      <c r="I58" s="2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  <c r="FY58" s="3"/>
      <c r="FZ58" s="3"/>
      <c r="GA58" s="3"/>
      <c r="GB58" s="3"/>
      <c r="GC58" s="3"/>
      <c r="GD58" s="3"/>
      <c r="GE58" s="3"/>
      <c r="GF58" s="3"/>
      <c r="GG58" s="3"/>
      <c r="GH58" s="3"/>
      <c r="GI58" s="3"/>
      <c r="GJ58" s="3"/>
      <c r="GK58" s="3"/>
      <c r="GL58" s="3"/>
      <c r="GM58" s="3"/>
      <c r="GN58" s="3"/>
      <c r="GO58" s="3"/>
      <c r="GP58" s="3"/>
      <c r="GQ58" s="3"/>
      <c r="GR58" s="3"/>
      <c r="GS58" s="3"/>
      <c r="GT58" s="3"/>
      <c r="GU58" s="3"/>
      <c r="GV58" s="3"/>
      <c r="GW58" s="3"/>
      <c r="GX58" s="3"/>
      <c r="GY58" s="3"/>
      <c r="GZ58" s="3"/>
      <c r="HA58" s="3"/>
      <c r="HB58" s="3"/>
      <c r="HC58" s="3"/>
      <c r="HD58" s="3"/>
      <c r="HE58" s="3"/>
      <c r="HF58" s="3"/>
      <c r="HG58" s="3"/>
      <c r="HH58" s="3"/>
      <c r="HI58" s="3"/>
      <c r="HJ58" s="3"/>
      <c r="HK58" s="3"/>
      <c r="HL58" s="3"/>
      <c r="HM58" s="3"/>
      <c r="HN58" s="3"/>
      <c r="HO58" s="3"/>
      <c r="HP58" s="3"/>
      <c r="HQ58" s="3"/>
      <c r="HR58" s="3"/>
      <c r="HS58" s="3"/>
      <c r="HT58" s="3"/>
      <c r="HU58" s="3"/>
      <c r="HV58" s="3"/>
      <c r="HW58" s="3"/>
      <c r="HX58" s="3"/>
      <c r="HY58" s="3"/>
      <c r="HZ58" s="3"/>
      <c r="IA58" s="3"/>
      <c r="IB58" s="3"/>
      <c r="IC58" s="3"/>
      <c r="ID58" s="3"/>
      <c r="IE58" s="3"/>
      <c r="IF58" s="3"/>
      <c r="IG58" s="3"/>
      <c r="IH58" s="3"/>
      <c r="II58" s="3"/>
      <c r="IJ58" s="3"/>
      <c r="IK58" s="3"/>
      <c r="IL58" s="3"/>
      <c r="IM58" s="3"/>
      <c r="IN58" s="3"/>
      <c r="IO58" s="3"/>
      <c r="IP58" s="3"/>
      <c r="IQ58" s="3"/>
      <c r="IR58" s="3"/>
      <c r="IS58" s="3"/>
      <c r="IT58" s="3"/>
      <c r="IU58" s="3"/>
      <c r="IV58" s="3"/>
    </row>
    <row r="59" ht="15.75" customHeight="1">
      <c r="A59" s="39"/>
      <c r="B59" s="39"/>
      <c r="C59" s="40" t="s">
        <v>73</v>
      </c>
      <c r="D59" s="64" t="str">
        <f t="shared" ref="D59:G59" si="13">SUM(D30,D37,D41,D46,D50,D54,D58)</f>
        <v>211,148.24</v>
      </c>
      <c r="E59" s="64" t="str">
        <f t="shared" si="13"/>
        <v>41.18</v>
      </c>
      <c r="F59" s="64" t="str">
        <f t="shared" si="13"/>
        <v>34.06</v>
      </c>
      <c r="G59" s="64" t="str">
        <f t="shared" si="13"/>
        <v>0.41</v>
      </c>
      <c r="H59" s="64" t="str">
        <f t="shared" si="12"/>
        <v>211,223.90</v>
      </c>
      <c r="I59" s="2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  <c r="FY59" s="3"/>
      <c r="FZ59" s="3"/>
      <c r="GA59" s="3"/>
      <c r="GB59" s="3"/>
      <c r="GC59" s="3"/>
      <c r="GD59" s="3"/>
      <c r="GE59" s="3"/>
      <c r="GF59" s="3"/>
      <c r="GG59" s="3"/>
      <c r="GH59" s="3"/>
      <c r="GI59" s="3"/>
      <c r="GJ59" s="3"/>
      <c r="GK59" s="3"/>
      <c r="GL59" s="3"/>
      <c r="GM59" s="3"/>
      <c r="GN59" s="3"/>
      <c r="GO59" s="3"/>
      <c r="GP59" s="3"/>
      <c r="GQ59" s="3"/>
      <c r="GR59" s="3"/>
      <c r="GS59" s="3"/>
      <c r="GT59" s="3"/>
      <c r="GU59" s="3"/>
      <c r="GV59" s="3"/>
      <c r="GW59" s="3"/>
      <c r="GX59" s="3"/>
      <c r="GY59" s="3"/>
      <c r="GZ59" s="3"/>
      <c r="HA59" s="3"/>
      <c r="HB59" s="3"/>
      <c r="HC59" s="3"/>
      <c r="HD59" s="3"/>
      <c r="HE59" s="3"/>
      <c r="HF59" s="3"/>
      <c r="HG59" s="3"/>
      <c r="HH59" s="3"/>
      <c r="HI59" s="3"/>
      <c r="HJ59" s="3"/>
      <c r="HK59" s="3"/>
      <c r="HL59" s="3"/>
      <c r="HM59" s="3"/>
      <c r="HN59" s="3"/>
      <c r="HO59" s="3"/>
      <c r="HP59" s="3"/>
      <c r="HQ59" s="3"/>
      <c r="HR59" s="3"/>
      <c r="HS59" s="3"/>
      <c r="HT59" s="3"/>
      <c r="HU59" s="3"/>
      <c r="HV59" s="3"/>
      <c r="HW59" s="3"/>
      <c r="HX59" s="3"/>
      <c r="HY59" s="3"/>
      <c r="HZ59" s="3"/>
      <c r="IA59" s="3"/>
      <c r="IB59" s="3"/>
      <c r="IC59" s="3"/>
      <c r="ID59" s="3"/>
      <c r="IE59" s="3"/>
      <c r="IF59" s="3"/>
      <c r="IG59" s="3"/>
      <c r="IH59" s="3"/>
      <c r="II59" s="3"/>
      <c r="IJ59" s="3"/>
      <c r="IK59" s="3"/>
      <c r="IL59" s="3"/>
      <c r="IM59" s="3"/>
      <c r="IN59" s="3"/>
      <c r="IO59" s="3"/>
      <c r="IP59" s="3"/>
      <c r="IQ59" s="3"/>
      <c r="IR59" s="3"/>
      <c r="IS59" s="3"/>
      <c r="IT59" s="3"/>
      <c r="IU59" s="3"/>
      <c r="IV59" s="3"/>
    </row>
    <row r="60" ht="15.75" customHeight="1">
      <c r="A60" s="39" t="s">
        <v>74</v>
      </c>
      <c r="B60" s="39"/>
      <c r="C60" s="40" t="s">
        <v>75</v>
      </c>
      <c r="D60" s="50"/>
      <c r="E60" s="50"/>
      <c r="F60" s="50"/>
      <c r="G60" s="50"/>
      <c r="H60" s="50"/>
      <c r="I60" s="2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  <c r="FY60" s="3"/>
      <c r="FZ60" s="3"/>
      <c r="GA60" s="3"/>
      <c r="GB60" s="3"/>
      <c r="GC60" s="3"/>
      <c r="GD60" s="3"/>
      <c r="GE60" s="3"/>
      <c r="GF60" s="3"/>
      <c r="GG60" s="3"/>
      <c r="GH60" s="3"/>
      <c r="GI60" s="3"/>
      <c r="GJ60" s="3"/>
      <c r="GK60" s="3"/>
      <c r="GL60" s="3"/>
      <c r="GM60" s="3"/>
      <c r="GN60" s="3"/>
      <c r="GO60" s="3"/>
      <c r="GP60" s="3"/>
      <c r="GQ60" s="3"/>
      <c r="GR60" s="3"/>
      <c r="GS60" s="3"/>
      <c r="GT60" s="3"/>
      <c r="GU60" s="3"/>
      <c r="GV60" s="3"/>
      <c r="GW60" s="3"/>
      <c r="GX60" s="3"/>
      <c r="GY60" s="3"/>
      <c r="GZ60" s="3"/>
      <c r="HA60" s="3"/>
      <c r="HB60" s="3"/>
      <c r="HC60" s="3"/>
      <c r="HD60" s="3"/>
      <c r="HE60" s="3"/>
      <c r="HF60" s="3"/>
      <c r="HG60" s="3"/>
      <c r="HH60" s="3"/>
      <c r="HI60" s="3"/>
      <c r="HJ60" s="3"/>
      <c r="HK60" s="3"/>
      <c r="HL60" s="3"/>
      <c r="HM60" s="3"/>
      <c r="HN60" s="3"/>
      <c r="HO60" s="3"/>
      <c r="HP60" s="3"/>
      <c r="HQ60" s="3"/>
      <c r="HR60" s="3"/>
      <c r="HS60" s="3"/>
      <c r="HT60" s="3"/>
      <c r="HU60" s="3"/>
      <c r="HV60" s="3"/>
      <c r="HW60" s="3"/>
      <c r="HX60" s="3"/>
      <c r="HY60" s="3"/>
      <c r="HZ60" s="3"/>
      <c r="IA60" s="3"/>
      <c r="IB60" s="3"/>
      <c r="IC60" s="3"/>
      <c r="ID60" s="3"/>
      <c r="IE60" s="3"/>
      <c r="IF60" s="3"/>
      <c r="IG60" s="3"/>
      <c r="IH60" s="3"/>
      <c r="II60" s="3"/>
      <c r="IJ60" s="3"/>
      <c r="IK60" s="3"/>
      <c r="IL60" s="3"/>
      <c r="IM60" s="3"/>
      <c r="IN60" s="3"/>
      <c r="IO60" s="3"/>
      <c r="IP60" s="3"/>
      <c r="IQ60" s="3"/>
      <c r="IR60" s="3"/>
      <c r="IS60" s="3"/>
      <c r="IT60" s="3"/>
      <c r="IU60" s="3"/>
      <c r="IV60" s="3"/>
    </row>
    <row r="61" ht="15.75" customHeight="1">
      <c r="A61" s="39"/>
      <c r="B61" s="39"/>
      <c r="C61" s="40" t="s">
        <v>76</v>
      </c>
      <c r="D61" s="50"/>
      <c r="E61" s="50"/>
      <c r="F61" s="50"/>
      <c r="G61" s="50"/>
      <c r="H61" s="50"/>
      <c r="I61" s="2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3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  <c r="FY61" s="3"/>
      <c r="FZ61" s="3"/>
      <c r="GA61" s="3"/>
      <c r="GB61" s="3"/>
      <c r="GC61" s="3"/>
      <c r="GD61" s="3"/>
      <c r="GE61" s="3"/>
      <c r="GF61" s="3"/>
      <c r="GG61" s="3"/>
      <c r="GH61" s="3"/>
      <c r="GI61" s="3"/>
      <c r="GJ61" s="3"/>
      <c r="GK61" s="3"/>
      <c r="GL61" s="3"/>
      <c r="GM61" s="3"/>
      <c r="GN61" s="3"/>
      <c r="GO61" s="3"/>
      <c r="GP61" s="3"/>
      <c r="GQ61" s="3"/>
      <c r="GR61" s="3"/>
      <c r="GS61" s="3"/>
      <c r="GT61" s="3"/>
      <c r="GU61" s="3"/>
      <c r="GV61" s="3"/>
      <c r="GW61" s="3"/>
      <c r="GX61" s="3"/>
      <c r="GY61" s="3"/>
      <c r="GZ61" s="3"/>
      <c r="HA61" s="3"/>
      <c r="HB61" s="3"/>
      <c r="HC61" s="3"/>
      <c r="HD61" s="3"/>
      <c r="HE61" s="3"/>
      <c r="HF61" s="3"/>
      <c r="HG61" s="3"/>
      <c r="HH61" s="3"/>
      <c r="HI61" s="3"/>
      <c r="HJ61" s="3"/>
      <c r="HK61" s="3"/>
      <c r="HL61" s="3"/>
      <c r="HM61" s="3"/>
      <c r="HN61" s="3"/>
      <c r="HO61" s="3"/>
      <c r="HP61" s="3"/>
      <c r="HQ61" s="3"/>
      <c r="HR61" s="3"/>
      <c r="HS61" s="3"/>
      <c r="HT61" s="3"/>
      <c r="HU61" s="3"/>
      <c r="HV61" s="3"/>
      <c r="HW61" s="3"/>
      <c r="HX61" s="3"/>
      <c r="HY61" s="3"/>
      <c r="HZ61" s="3"/>
      <c r="IA61" s="3"/>
      <c r="IB61" s="3"/>
      <c r="IC61" s="3"/>
      <c r="ID61" s="3"/>
      <c r="IE61" s="3"/>
      <c r="IF61" s="3"/>
      <c r="IG61" s="3"/>
      <c r="IH61" s="3"/>
      <c r="II61" s="3"/>
      <c r="IJ61" s="3"/>
      <c r="IK61" s="3"/>
      <c r="IL61" s="3"/>
      <c r="IM61" s="3"/>
      <c r="IN61" s="3"/>
      <c r="IO61" s="3"/>
      <c r="IP61" s="3"/>
      <c r="IQ61" s="3"/>
      <c r="IR61" s="3"/>
      <c r="IS61" s="3"/>
      <c r="IT61" s="3"/>
      <c r="IU61" s="3"/>
      <c r="IV61" s="3"/>
    </row>
    <row r="62" ht="64.5" customHeight="1">
      <c r="A62" s="43" t="s">
        <v>77</v>
      </c>
      <c r="B62" s="45" t="s">
        <v>78</v>
      </c>
      <c r="C62" s="45" t="s">
        <v>79</v>
      </c>
      <c r="D62" s="47" t="str">
        <f>101.262+1155.053+18.05+58.912+2.104+14.36</f>
        <v>1,349.741</v>
      </c>
      <c r="E62" s="47" t="str">
        <f>968.909+117.874+35.103+76.521</f>
        <v>1,198.407</v>
      </c>
      <c r="F62" s="47">
        <v>0.187</v>
      </c>
      <c r="G62" s="63"/>
      <c r="H62" s="64" t="str">
        <f t="shared" ref="H62:H64" si="15">SUM(D62:G62)</f>
        <v>2,548.34</v>
      </c>
      <c r="I62" s="66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  <c r="FY62" s="3"/>
      <c r="FZ62" s="3"/>
      <c r="GA62" s="3"/>
      <c r="GB62" s="3"/>
      <c r="GC62" s="3"/>
      <c r="GD62" s="3"/>
      <c r="GE62" s="3"/>
      <c r="GF62" s="3"/>
      <c r="GG62" s="3"/>
      <c r="GH62" s="3"/>
      <c r="GI62" s="3"/>
      <c r="GJ62" s="3"/>
      <c r="GK62" s="3"/>
      <c r="GL62" s="3"/>
      <c r="GM62" s="3"/>
      <c r="GN62" s="3"/>
      <c r="GO62" s="3"/>
      <c r="GP62" s="3"/>
      <c r="GQ62" s="3"/>
      <c r="GR62" s="3"/>
      <c r="GS62" s="3"/>
      <c r="GT62" s="3"/>
      <c r="GU62" s="3"/>
      <c r="GV62" s="3"/>
      <c r="GW62" s="3"/>
      <c r="GX62" s="3"/>
      <c r="GY62" s="3"/>
      <c r="GZ62" s="3"/>
      <c r="HA62" s="3"/>
      <c r="HB62" s="3"/>
      <c r="HC62" s="3"/>
      <c r="HD62" s="3"/>
      <c r="HE62" s="3"/>
      <c r="HF62" s="3"/>
      <c r="HG62" s="3"/>
      <c r="HH62" s="3"/>
      <c r="HI62" s="3"/>
      <c r="HJ62" s="3"/>
      <c r="HK62" s="3"/>
      <c r="HL62" s="3"/>
      <c r="HM62" s="3"/>
      <c r="HN62" s="3"/>
      <c r="HO62" s="3"/>
      <c r="HP62" s="3"/>
      <c r="HQ62" s="3"/>
      <c r="HR62" s="3"/>
      <c r="HS62" s="3"/>
      <c r="HT62" s="3"/>
      <c r="HU62" s="3"/>
      <c r="HV62" s="3"/>
      <c r="HW62" s="3"/>
      <c r="HX62" s="3"/>
      <c r="HY62" s="3"/>
      <c r="HZ62" s="3"/>
      <c r="IA62" s="3"/>
      <c r="IB62" s="3"/>
      <c r="IC62" s="3"/>
      <c r="ID62" s="3"/>
      <c r="IE62" s="3"/>
      <c r="IF62" s="3"/>
      <c r="IG62" s="3"/>
      <c r="IH62" s="3"/>
      <c r="II62" s="3"/>
      <c r="IJ62" s="3"/>
      <c r="IK62" s="3"/>
      <c r="IL62" s="3"/>
      <c r="IM62" s="3"/>
      <c r="IN62" s="3"/>
      <c r="IO62" s="3"/>
      <c r="IP62" s="3"/>
      <c r="IQ62" s="3"/>
      <c r="IR62" s="3"/>
      <c r="IS62" s="3"/>
      <c r="IT62" s="3"/>
      <c r="IU62" s="3"/>
      <c r="IV62" s="3"/>
    </row>
    <row r="63" ht="15.75" customHeight="1">
      <c r="A63" s="39"/>
      <c r="B63" s="67"/>
      <c r="C63" s="40" t="s">
        <v>80</v>
      </c>
      <c r="D63" s="64" t="str">
        <f t="shared" ref="D63:G63" si="14">SUM(D62)</f>
        <v>1,349.74</v>
      </c>
      <c r="E63" s="64" t="str">
        <f t="shared" si="14"/>
        <v>1,198.41</v>
      </c>
      <c r="F63" s="64" t="str">
        <f t="shared" si="14"/>
        <v>0.19</v>
      </c>
      <c r="G63" s="64" t="str">
        <f t="shared" si="14"/>
        <v>0.00</v>
      </c>
      <c r="H63" s="64" t="str">
        <f t="shared" si="15"/>
        <v>2,548.34</v>
      </c>
      <c r="I63" s="2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3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  <c r="FY63" s="3"/>
      <c r="FZ63" s="3"/>
      <c r="GA63" s="3"/>
      <c r="GB63" s="3"/>
      <c r="GC63" s="3"/>
      <c r="GD63" s="3"/>
      <c r="GE63" s="3"/>
      <c r="GF63" s="3"/>
      <c r="GG63" s="3"/>
      <c r="GH63" s="3"/>
      <c r="GI63" s="3"/>
      <c r="GJ63" s="3"/>
      <c r="GK63" s="3"/>
      <c r="GL63" s="3"/>
      <c r="GM63" s="3"/>
      <c r="GN63" s="3"/>
      <c r="GO63" s="3"/>
      <c r="GP63" s="3"/>
      <c r="GQ63" s="3"/>
      <c r="GR63" s="3"/>
      <c r="GS63" s="3"/>
      <c r="GT63" s="3"/>
      <c r="GU63" s="3"/>
      <c r="GV63" s="3"/>
      <c r="GW63" s="3"/>
      <c r="GX63" s="3"/>
      <c r="GY63" s="3"/>
      <c r="GZ63" s="3"/>
      <c r="HA63" s="3"/>
      <c r="HB63" s="3"/>
      <c r="HC63" s="3"/>
      <c r="HD63" s="3"/>
      <c r="HE63" s="3"/>
      <c r="HF63" s="3"/>
      <c r="HG63" s="3"/>
      <c r="HH63" s="3"/>
      <c r="HI63" s="3"/>
      <c r="HJ63" s="3"/>
      <c r="HK63" s="3"/>
      <c r="HL63" s="3"/>
      <c r="HM63" s="3"/>
      <c r="HN63" s="3"/>
      <c r="HO63" s="3"/>
      <c r="HP63" s="3"/>
      <c r="HQ63" s="3"/>
      <c r="HR63" s="3"/>
      <c r="HS63" s="3"/>
      <c r="HT63" s="3"/>
      <c r="HU63" s="3"/>
      <c r="HV63" s="3"/>
      <c r="HW63" s="3"/>
      <c r="HX63" s="3"/>
      <c r="HY63" s="3"/>
      <c r="HZ63" s="3"/>
      <c r="IA63" s="3"/>
      <c r="IB63" s="3"/>
      <c r="IC63" s="3"/>
      <c r="ID63" s="3"/>
      <c r="IE63" s="3"/>
      <c r="IF63" s="3"/>
      <c r="IG63" s="3"/>
      <c r="IH63" s="3"/>
      <c r="II63" s="3"/>
      <c r="IJ63" s="3"/>
      <c r="IK63" s="3"/>
      <c r="IL63" s="3"/>
      <c r="IM63" s="3"/>
      <c r="IN63" s="3"/>
      <c r="IO63" s="3"/>
      <c r="IP63" s="3"/>
      <c r="IQ63" s="3"/>
      <c r="IR63" s="3"/>
      <c r="IS63" s="3"/>
      <c r="IT63" s="3"/>
      <c r="IU63" s="3"/>
      <c r="IV63" s="3"/>
    </row>
    <row r="64" ht="15.75" customHeight="1">
      <c r="A64" s="39"/>
      <c r="B64" s="67"/>
      <c r="C64" s="40" t="s">
        <v>81</v>
      </c>
      <c r="D64" s="64" t="str">
        <f t="shared" ref="D64:G64" si="16">SUM(D59,D63)</f>
        <v>212,497.98</v>
      </c>
      <c r="E64" s="64" t="str">
        <f t="shared" si="16"/>
        <v>1,239.59</v>
      </c>
      <c r="F64" s="64" t="str">
        <f t="shared" si="16"/>
        <v>34.25</v>
      </c>
      <c r="G64" s="64" t="str">
        <f t="shared" si="16"/>
        <v>0.41</v>
      </c>
      <c r="H64" s="64" t="str">
        <f t="shared" si="15"/>
        <v>213,772.23</v>
      </c>
      <c r="I64" s="2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  <c r="FY64" s="3"/>
      <c r="FZ64" s="3"/>
      <c r="GA64" s="3"/>
      <c r="GB64" s="3"/>
      <c r="GC64" s="3"/>
      <c r="GD64" s="3"/>
      <c r="GE64" s="3"/>
      <c r="GF64" s="3"/>
      <c r="GG64" s="3"/>
      <c r="GH64" s="3"/>
      <c r="GI64" s="3"/>
      <c r="GJ64" s="3"/>
      <c r="GK64" s="3"/>
      <c r="GL64" s="3"/>
      <c r="GM64" s="3"/>
      <c r="GN64" s="3"/>
      <c r="GO64" s="3"/>
      <c r="GP64" s="3"/>
      <c r="GQ64" s="3"/>
      <c r="GR64" s="3"/>
      <c r="GS64" s="3"/>
      <c r="GT64" s="3"/>
      <c r="GU64" s="3"/>
      <c r="GV64" s="3"/>
      <c r="GW64" s="3"/>
      <c r="GX64" s="3"/>
      <c r="GY64" s="3"/>
      <c r="GZ64" s="3"/>
      <c r="HA64" s="3"/>
      <c r="HB64" s="3"/>
      <c r="HC64" s="3"/>
      <c r="HD64" s="3"/>
      <c r="HE64" s="3"/>
      <c r="HF64" s="3"/>
      <c r="HG64" s="3"/>
      <c r="HH64" s="3"/>
      <c r="HI64" s="3"/>
      <c r="HJ64" s="3"/>
      <c r="HK64" s="3"/>
      <c r="HL64" s="3"/>
      <c r="HM64" s="3"/>
      <c r="HN64" s="3"/>
      <c r="HO64" s="3"/>
      <c r="HP64" s="3"/>
      <c r="HQ64" s="3"/>
      <c r="HR64" s="3"/>
      <c r="HS64" s="3"/>
      <c r="HT64" s="3"/>
      <c r="HU64" s="3"/>
      <c r="HV64" s="3"/>
      <c r="HW64" s="3"/>
      <c r="HX64" s="3"/>
      <c r="HY64" s="3"/>
      <c r="HZ64" s="3"/>
      <c r="IA64" s="3"/>
      <c r="IB64" s="3"/>
      <c r="IC64" s="3"/>
      <c r="ID64" s="3"/>
      <c r="IE64" s="3"/>
      <c r="IF64" s="3"/>
      <c r="IG64" s="3"/>
      <c r="IH64" s="3"/>
      <c r="II64" s="3"/>
      <c r="IJ64" s="3"/>
      <c r="IK64" s="3"/>
      <c r="IL64" s="3"/>
      <c r="IM64" s="3"/>
      <c r="IN64" s="3"/>
      <c r="IO64" s="3"/>
      <c r="IP64" s="3"/>
      <c r="IQ64" s="3"/>
      <c r="IR64" s="3"/>
      <c r="IS64" s="3"/>
      <c r="IT64" s="3"/>
      <c r="IU64" s="3"/>
      <c r="IV64" s="3"/>
    </row>
    <row r="65" ht="15.75" customHeight="1">
      <c r="A65" s="39" t="s">
        <v>82</v>
      </c>
      <c r="B65" s="67"/>
      <c r="C65" s="40" t="s">
        <v>83</v>
      </c>
      <c r="D65" s="50"/>
      <c r="E65" s="50"/>
      <c r="F65" s="50"/>
      <c r="G65" s="50"/>
      <c r="H65" s="50"/>
      <c r="I65" s="2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  <c r="CB65" s="3"/>
      <c r="CC65" s="3"/>
      <c r="CD65" s="3"/>
      <c r="CE65" s="3"/>
      <c r="CF65" s="3"/>
      <c r="CG65" s="3"/>
      <c r="CH65" s="3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  <c r="FY65" s="3"/>
      <c r="FZ65" s="3"/>
      <c r="GA65" s="3"/>
      <c r="GB65" s="3"/>
      <c r="GC65" s="3"/>
      <c r="GD65" s="3"/>
      <c r="GE65" s="3"/>
      <c r="GF65" s="3"/>
      <c r="GG65" s="3"/>
      <c r="GH65" s="3"/>
      <c r="GI65" s="3"/>
      <c r="GJ65" s="3"/>
      <c r="GK65" s="3"/>
      <c r="GL65" s="3"/>
      <c r="GM65" s="3"/>
      <c r="GN65" s="3"/>
      <c r="GO65" s="3"/>
      <c r="GP65" s="3"/>
      <c r="GQ65" s="3"/>
      <c r="GR65" s="3"/>
      <c r="GS65" s="3"/>
      <c r="GT65" s="3"/>
      <c r="GU65" s="3"/>
      <c r="GV65" s="3"/>
      <c r="GW65" s="3"/>
      <c r="GX65" s="3"/>
      <c r="GY65" s="3"/>
      <c r="GZ65" s="3"/>
      <c r="HA65" s="3"/>
      <c r="HB65" s="3"/>
      <c r="HC65" s="3"/>
      <c r="HD65" s="3"/>
      <c r="HE65" s="3"/>
      <c r="HF65" s="3"/>
      <c r="HG65" s="3"/>
      <c r="HH65" s="3"/>
      <c r="HI65" s="3"/>
      <c r="HJ65" s="3"/>
      <c r="HK65" s="3"/>
      <c r="HL65" s="3"/>
      <c r="HM65" s="3"/>
      <c r="HN65" s="3"/>
      <c r="HO65" s="3"/>
      <c r="HP65" s="3"/>
      <c r="HQ65" s="3"/>
      <c r="HR65" s="3"/>
      <c r="HS65" s="3"/>
      <c r="HT65" s="3"/>
      <c r="HU65" s="3"/>
      <c r="HV65" s="3"/>
      <c r="HW65" s="3"/>
      <c r="HX65" s="3"/>
      <c r="HY65" s="3"/>
      <c r="HZ65" s="3"/>
      <c r="IA65" s="3"/>
      <c r="IB65" s="3"/>
      <c r="IC65" s="3"/>
      <c r="ID65" s="3"/>
      <c r="IE65" s="3"/>
      <c r="IF65" s="3"/>
      <c r="IG65" s="3"/>
      <c r="IH65" s="3"/>
      <c r="II65" s="3"/>
      <c r="IJ65" s="3"/>
      <c r="IK65" s="3"/>
      <c r="IL65" s="3"/>
      <c r="IM65" s="3"/>
      <c r="IN65" s="3"/>
      <c r="IO65" s="3"/>
      <c r="IP65" s="3"/>
      <c r="IQ65" s="3"/>
      <c r="IR65" s="3"/>
      <c r="IS65" s="3"/>
      <c r="IT65" s="3"/>
      <c r="IU65" s="3"/>
      <c r="IV65" s="3"/>
    </row>
    <row r="66" ht="17.25" customHeight="1">
      <c r="A66" s="39"/>
      <c r="B66" s="67"/>
      <c r="C66" s="40" t="s">
        <v>84</v>
      </c>
      <c r="D66" s="50"/>
      <c r="E66" s="50"/>
      <c r="F66" s="50"/>
      <c r="G66" s="50"/>
      <c r="H66" s="50"/>
      <c r="I66" s="2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  <c r="FY66" s="3"/>
      <c r="FZ66" s="3"/>
      <c r="GA66" s="3"/>
      <c r="GB66" s="3"/>
      <c r="GC66" s="3"/>
      <c r="GD66" s="3"/>
      <c r="GE66" s="3"/>
      <c r="GF66" s="3"/>
      <c r="GG66" s="3"/>
      <c r="GH66" s="3"/>
      <c r="GI66" s="3"/>
      <c r="GJ66" s="3"/>
      <c r="GK66" s="3"/>
      <c r="GL66" s="3"/>
      <c r="GM66" s="3"/>
      <c r="GN66" s="3"/>
      <c r="GO66" s="3"/>
      <c r="GP66" s="3"/>
      <c r="GQ66" s="3"/>
      <c r="GR66" s="3"/>
      <c r="GS66" s="3"/>
      <c r="GT66" s="3"/>
      <c r="GU66" s="3"/>
      <c r="GV66" s="3"/>
      <c r="GW66" s="3"/>
      <c r="GX66" s="3"/>
      <c r="GY66" s="3"/>
      <c r="GZ66" s="3"/>
      <c r="HA66" s="3"/>
      <c r="HB66" s="3"/>
      <c r="HC66" s="3"/>
      <c r="HD66" s="3"/>
      <c r="HE66" s="3"/>
      <c r="HF66" s="3"/>
      <c r="HG66" s="3"/>
      <c r="HH66" s="3"/>
      <c r="HI66" s="3"/>
      <c r="HJ66" s="3"/>
      <c r="HK66" s="3"/>
      <c r="HL66" s="3"/>
      <c r="HM66" s="3"/>
      <c r="HN66" s="3"/>
      <c r="HO66" s="3"/>
      <c r="HP66" s="3"/>
      <c r="HQ66" s="3"/>
      <c r="HR66" s="3"/>
      <c r="HS66" s="3"/>
      <c r="HT66" s="3"/>
      <c r="HU66" s="3"/>
      <c r="HV66" s="3"/>
      <c r="HW66" s="3"/>
      <c r="HX66" s="3"/>
      <c r="HY66" s="3"/>
      <c r="HZ66" s="3"/>
      <c r="IA66" s="3"/>
      <c r="IB66" s="3"/>
      <c r="IC66" s="3"/>
      <c r="ID66" s="3"/>
      <c r="IE66" s="3"/>
      <c r="IF66" s="3"/>
      <c r="IG66" s="3"/>
      <c r="IH66" s="3"/>
      <c r="II66" s="3"/>
      <c r="IJ66" s="3"/>
      <c r="IK66" s="3"/>
      <c r="IL66" s="3"/>
      <c r="IM66" s="3"/>
      <c r="IN66" s="3"/>
      <c r="IO66" s="3"/>
      <c r="IP66" s="3"/>
      <c r="IQ66" s="3"/>
      <c r="IR66" s="3"/>
      <c r="IS66" s="3"/>
      <c r="IT66" s="3"/>
      <c r="IU66" s="3"/>
      <c r="IV66" s="3"/>
    </row>
    <row r="67" ht="31.5" customHeight="1">
      <c r="A67" s="43" t="s">
        <v>85</v>
      </c>
      <c r="B67" s="68" t="s">
        <v>86</v>
      </c>
      <c r="C67" s="45" t="s">
        <v>87</v>
      </c>
      <c r="D67" s="47">
        <v>0.0</v>
      </c>
      <c r="E67" s="47">
        <v>0.0</v>
      </c>
      <c r="F67" s="47">
        <v>0.0</v>
      </c>
      <c r="G67" s="46" t="str">
        <f>2464.982/9.63*3*0.11</f>
        <v>84.47</v>
      </c>
      <c r="H67" s="64" t="str">
        <f>G67</f>
        <v>84.47</v>
      </c>
      <c r="I67" s="2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  <c r="FY67" s="3"/>
      <c r="FZ67" s="3"/>
      <c r="GA67" s="3"/>
      <c r="GB67" s="3"/>
      <c r="GC67" s="3"/>
      <c r="GD67" s="3"/>
      <c r="GE67" s="3"/>
      <c r="GF67" s="3"/>
      <c r="GG67" s="3"/>
      <c r="GH67" s="3"/>
      <c r="GI67" s="3"/>
      <c r="GJ67" s="3"/>
      <c r="GK67" s="3"/>
      <c r="GL67" s="3"/>
      <c r="GM67" s="3"/>
      <c r="GN67" s="3"/>
      <c r="GO67" s="3"/>
      <c r="GP67" s="3"/>
      <c r="GQ67" s="3"/>
      <c r="GR67" s="3"/>
      <c r="GS67" s="3"/>
      <c r="GT67" s="3"/>
      <c r="GU67" s="3"/>
      <c r="GV67" s="3"/>
      <c r="GW67" s="3"/>
      <c r="GX67" s="3"/>
      <c r="GY67" s="3"/>
      <c r="GZ67" s="3"/>
      <c r="HA67" s="3"/>
      <c r="HB67" s="3"/>
      <c r="HC67" s="3"/>
      <c r="HD67" s="3"/>
      <c r="HE67" s="3"/>
      <c r="HF67" s="3"/>
      <c r="HG67" s="3"/>
      <c r="HH67" s="3"/>
      <c r="HI67" s="3"/>
      <c r="HJ67" s="3"/>
      <c r="HK67" s="3"/>
      <c r="HL67" s="3"/>
      <c r="HM67" s="3"/>
      <c r="HN67" s="3"/>
      <c r="HO67" s="3"/>
      <c r="HP67" s="3"/>
      <c r="HQ67" s="3"/>
      <c r="HR67" s="3"/>
      <c r="HS67" s="3"/>
      <c r="HT67" s="3"/>
      <c r="HU67" s="3"/>
      <c r="HV67" s="3"/>
      <c r="HW67" s="3"/>
      <c r="HX67" s="3"/>
      <c r="HY67" s="3"/>
      <c r="HZ67" s="3"/>
      <c r="IA67" s="3"/>
      <c r="IB67" s="3"/>
      <c r="IC67" s="3"/>
      <c r="ID67" s="3"/>
      <c r="IE67" s="3"/>
      <c r="IF67" s="3"/>
      <c r="IG67" s="3"/>
      <c r="IH67" s="3"/>
      <c r="II67" s="3"/>
      <c r="IJ67" s="3"/>
      <c r="IK67" s="3"/>
      <c r="IL67" s="3"/>
      <c r="IM67" s="3"/>
      <c r="IN67" s="3"/>
      <c r="IO67" s="3"/>
      <c r="IP67" s="3"/>
      <c r="IQ67" s="3"/>
      <c r="IR67" s="3"/>
      <c r="IS67" s="3"/>
      <c r="IT67" s="3"/>
      <c r="IU67" s="3"/>
      <c r="IV67" s="3"/>
    </row>
    <row r="68" ht="62.25" customHeight="1">
      <c r="A68" s="43" t="s">
        <v>88</v>
      </c>
      <c r="B68" s="69"/>
      <c r="C68" s="70" t="s">
        <v>89</v>
      </c>
      <c r="D68" s="71" t="str">
        <f t="shared" ref="D68:E68" si="17">D64*0.034</f>
        <v>7,224.931</v>
      </c>
      <c r="E68" s="71" t="str">
        <f t="shared" si="17"/>
        <v>42.146</v>
      </c>
      <c r="F68" s="47">
        <v>0.0</v>
      </c>
      <c r="G68" s="47">
        <v>0.0</v>
      </c>
      <c r="H68" s="72" t="str">
        <f t="shared" ref="H68:H71" si="18">SUM(D68:G68)</f>
        <v>7,267.08</v>
      </c>
      <c r="I68" s="66" t="s">
        <v>90</v>
      </c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  <c r="BZ68" s="3"/>
      <c r="CA68" s="3"/>
      <c r="CB68" s="3"/>
      <c r="CC68" s="3"/>
      <c r="CD68" s="3"/>
      <c r="CE68" s="3"/>
      <c r="CF68" s="3"/>
      <c r="CG68" s="3"/>
      <c r="CH68" s="3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  <c r="FY68" s="3"/>
      <c r="FZ68" s="3"/>
      <c r="GA68" s="3"/>
      <c r="GB68" s="3"/>
      <c r="GC68" s="3"/>
      <c r="GD68" s="3"/>
      <c r="GE68" s="3"/>
      <c r="GF68" s="3"/>
      <c r="GG68" s="3"/>
      <c r="GH68" s="3"/>
      <c r="GI68" s="3"/>
      <c r="GJ68" s="3"/>
      <c r="GK68" s="3"/>
      <c r="GL68" s="3"/>
      <c r="GM68" s="3"/>
      <c r="GN68" s="3"/>
      <c r="GO68" s="3"/>
      <c r="GP68" s="3"/>
      <c r="GQ68" s="3"/>
      <c r="GR68" s="3"/>
      <c r="GS68" s="3"/>
      <c r="GT68" s="3"/>
      <c r="GU68" s="3"/>
      <c r="GV68" s="3"/>
      <c r="GW68" s="3"/>
      <c r="GX68" s="3"/>
      <c r="GY68" s="3"/>
      <c r="GZ68" s="3"/>
      <c r="HA68" s="3"/>
      <c r="HB68" s="3"/>
      <c r="HC68" s="3"/>
      <c r="HD68" s="3"/>
      <c r="HE68" s="3"/>
      <c r="HF68" s="3"/>
      <c r="HG68" s="3"/>
      <c r="HH68" s="3"/>
      <c r="HI68" s="3"/>
      <c r="HJ68" s="3"/>
      <c r="HK68" s="3"/>
      <c r="HL68" s="3"/>
      <c r="HM68" s="3"/>
      <c r="HN68" s="3"/>
      <c r="HO68" s="3"/>
      <c r="HP68" s="3"/>
      <c r="HQ68" s="3"/>
      <c r="HR68" s="3"/>
      <c r="HS68" s="3"/>
      <c r="HT68" s="3"/>
      <c r="HU68" s="3"/>
      <c r="HV68" s="3"/>
      <c r="HW68" s="3"/>
      <c r="HX68" s="3"/>
      <c r="HY68" s="3"/>
      <c r="HZ68" s="3"/>
      <c r="IA68" s="3"/>
      <c r="IB68" s="3"/>
      <c r="IC68" s="3"/>
      <c r="ID68" s="3"/>
      <c r="IE68" s="3"/>
      <c r="IF68" s="3"/>
      <c r="IG68" s="3"/>
      <c r="IH68" s="3"/>
      <c r="II68" s="3"/>
      <c r="IJ68" s="3"/>
      <c r="IK68" s="3"/>
      <c r="IL68" s="3"/>
      <c r="IM68" s="3"/>
      <c r="IN68" s="3"/>
      <c r="IO68" s="3"/>
      <c r="IP68" s="3"/>
      <c r="IQ68" s="3"/>
      <c r="IR68" s="3"/>
      <c r="IS68" s="3"/>
      <c r="IT68" s="3"/>
      <c r="IU68" s="3"/>
      <c r="IV68" s="3"/>
    </row>
    <row r="69" ht="15.75" customHeight="1">
      <c r="A69" s="43" t="s">
        <v>91</v>
      </c>
      <c r="B69" s="73"/>
      <c r="C69" s="74"/>
      <c r="D69" s="50"/>
      <c r="E69" s="50"/>
      <c r="F69" s="50"/>
      <c r="G69" s="52"/>
      <c r="H69" s="49" t="str">
        <f t="shared" si="18"/>
        <v>0.00</v>
      </c>
      <c r="I69" s="2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  <c r="FY69" s="3"/>
      <c r="FZ69" s="3"/>
      <c r="GA69" s="3"/>
      <c r="GB69" s="3"/>
      <c r="GC69" s="3"/>
      <c r="GD69" s="3"/>
      <c r="GE69" s="3"/>
      <c r="GF69" s="3"/>
      <c r="GG69" s="3"/>
      <c r="GH69" s="3"/>
      <c r="GI69" s="3"/>
      <c r="GJ69" s="3"/>
      <c r="GK69" s="3"/>
      <c r="GL69" s="3"/>
      <c r="GM69" s="3"/>
      <c r="GN69" s="3"/>
      <c r="GO69" s="3"/>
      <c r="GP69" s="3"/>
      <c r="GQ69" s="3"/>
      <c r="GR69" s="3"/>
      <c r="GS69" s="3"/>
      <c r="GT69" s="3"/>
      <c r="GU69" s="3"/>
      <c r="GV69" s="3"/>
      <c r="GW69" s="3"/>
      <c r="GX69" s="3"/>
      <c r="GY69" s="3"/>
      <c r="GZ69" s="3"/>
      <c r="HA69" s="3"/>
      <c r="HB69" s="3"/>
      <c r="HC69" s="3"/>
      <c r="HD69" s="3"/>
      <c r="HE69" s="3"/>
      <c r="HF69" s="3"/>
      <c r="HG69" s="3"/>
      <c r="HH69" s="3"/>
      <c r="HI69" s="3"/>
      <c r="HJ69" s="3"/>
      <c r="HK69" s="3"/>
      <c r="HL69" s="3"/>
      <c r="HM69" s="3"/>
      <c r="HN69" s="3"/>
      <c r="HO69" s="3"/>
      <c r="HP69" s="3"/>
      <c r="HQ69" s="3"/>
      <c r="HR69" s="3"/>
      <c r="HS69" s="3"/>
      <c r="HT69" s="3"/>
      <c r="HU69" s="3"/>
      <c r="HV69" s="3"/>
      <c r="HW69" s="3"/>
      <c r="HX69" s="3"/>
      <c r="HY69" s="3"/>
      <c r="HZ69" s="3"/>
      <c r="IA69" s="3"/>
      <c r="IB69" s="3"/>
      <c r="IC69" s="3"/>
      <c r="ID69" s="3"/>
      <c r="IE69" s="3"/>
      <c r="IF69" s="3"/>
      <c r="IG69" s="3"/>
      <c r="IH69" s="3"/>
      <c r="II69" s="3"/>
      <c r="IJ69" s="3"/>
      <c r="IK69" s="3"/>
      <c r="IL69" s="3"/>
      <c r="IM69" s="3"/>
      <c r="IN69" s="3"/>
      <c r="IO69" s="3"/>
      <c r="IP69" s="3"/>
      <c r="IQ69" s="3"/>
      <c r="IR69" s="3"/>
      <c r="IS69" s="3"/>
      <c r="IT69" s="3"/>
      <c r="IU69" s="3"/>
      <c r="IV69" s="3"/>
    </row>
    <row r="70" ht="15.75" customHeight="1">
      <c r="A70" s="39"/>
      <c r="B70" s="67"/>
      <c r="C70" s="40" t="s">
        <v>92</v>
      </c>
      <c r="D70" s="64" t="str">
        <f t="shared" ref="D70:G70" si="19">SUM( ,D68,D69,D67)</f>
        <v>7,224.93</v>
      </c>
      <c r="E70" s="64" t="str">
        <f t="shared" si="19"/>
        <v>42.15</v>
      </c>
      <c r="F70" s="64" t="str">
        <f t="shared" si="19"/>
        <v>0.00</v>
      </c>
      <c r="G70" s="64" t="str">
        <f t="shared" si="19"/>
        <v>84.47</v>
      </c>
      <c r="H70" s="64" t="str">
        <f t="shared" si="18"/>
        <v>7,351.55</v>
      </c>
      <c r="I70" s="2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  <c r="FY70" s="3"/>
      <c r="FZ70" s="3"/>
      <c r="GA70" s="3"/>
      <c r="GB70" s="3"/>
      <c r="GC70" s="3"/>
      <c r="GD70" s="3"/>
      <c r="GE70" s="3"/>
      <c r="GF70" s="3"/>
      <c r="GG70" s="3"/>
      <c r="GH70" s="3"/>
      <c r="GI70" s="3"/>
      <c r="GJ70" s="3"/>
      <c r="GK70" s="3"/>
      <c r="GL70" s="3"/>
      <c r="GM70" s="3"/>
      <c r="GN70" s="3"/>
      <c r="GO70" s="3"/>
      <c r="GP70" s="3"/>
      <c r="GQ70" s="3"/>
      <c r="GR70" s="3"/>
      <c r="GS70" s="3"/>
      <c r="GT70" s="3"/>
      <c r="GU70" s="3"/>
      <c r="GV70" s="3"/>
      <c r="GW70" s="3"/>
      <c r="GX70" s="3"/>
      <c r="GY70" s="3"/>
      <c r="GZ70" s="3"/>
      <c r="HA70" s="3"/>
      <c r="HB70" s="3"/>
      <c r="HC70" s="3"/>
      <c r="HD70" s="3"/>
      <c r="HE70" s="3"/>
      <c r="HF70" s="3"/>
      <c r="HG70" s="3"/>
      <c r="HH70" s="3"/>
      <c r="HI70" s="3"/>
      <c r="HJ70" s="3"/>
      <c r="HK70" s="3"/>
      <c r="HL70" s="3"/>
      <c r="HM70" s="3"/>
      <c r="HN70" s="3"/>
      <c r="HO70" s="3"/>
      <c r="HP70" s="3"/>
      <c r="HQ70" s="3"/>
      <c r="HR70" s="3"/>
      <c r="HS70" s="3"/>
      <c r="HT70" s="3"/>
      <c r="HU70" s="3"/>
      <c r="HV70" s="3"/>
      <c r="HW70" s="3"/>
      <c r="HX70" s="3"/>
      <c r="HY70" s="3"/>
      <c r="HZ70" s="3"/>
      <c r="IA70" s="3"/>
      <c r="IB70" s="3"/>
      <c r="IC70" s="3"/>
      <c r="ID70" s="3"/>
      <c r="IE70" s="3"/>
      <c r="IF70" s="3"/>
      <c r="IG70" s="3"/>
      <c r="IH70" s="3"/>
      <c r="II70" s="3"/>
      <c r="IJ70" s="3"/>
      <c r="IK70" s="3"/>
      <c r="IL70" s="3"/>
      <c r="IM70" s="3"/>
      <c r="IN70" s="3"/>
      <c r="IO70" s="3"/>
      <c r="IP70" s="3"/>
      <c r="IQ70" s="3"/>
      <c r="IR70" s="3"/>
      <c r="IS70" s="3"/>
      <c r="IT70" s="3"/>
      <c r="IU70" s="3"/>
      <c r="IV70" s="3"/>
    </row>
    <row r="71" ht="15.75" customHeight="1">
      <c r="A71" s="39"/>
      <c r="B71" s="67"/>
      <c r="C71" s="40" t="s">
        <v>93</v>
      </c>
      <c r="D71" s="64" t="str">
        <f t="shared" ref="D71:G71" si="20">SUM(D64,D70)</f>
        <v>219,722.92</v>
      </c>
      <c r="E71" s="64" t="str">
        <f t="shared" si="20"/>
        <v>1,281.74</v>
      </c>
      <c r="F71" s="64" t="str">
        <f t="shared" si="20"/>
        <v>34.25</v>
      </c>
      <c r="G71" s="64" t="str">
        <f t="shared" si="20"/>
        <v>84.88</v>
      </c>
      <c r="H71" s="64" t="str">
        <f t="shared" si="18"/>
        <v>221,123.78</v>
      </c>
      <c r="I71" s="2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  <c r="FY71" s="3"/>
      <c r="FZ71" s="3"/>
      <c r="GA71" s="3"/>
      <c r="GB71" s="3"/>
      <c r="GC71" s="3"/>
      <c r="GD71" s="3"/>
      <c r="GE71" s="3"/>
      <c r="GF71" s="3"/>
      <c r="GG71" s="3"/>
      <c r="GH71" s="3"/>
      <c r="GI71" s="3"/>
      <c r="GJ71" s="3"/>
      <c r="GK71" s="3"/>
      <c r="GL71" s="3"/>
      <c r="GM71" s="3"/>
      <c r="GN71" s="3"/>
      <c r="GO71" s="3"/>
      <c r="GP71" s="3"/>
      <c r="GQ71" s="3"/>
      <c r="GR71" s="3"/>
      <c r="GS71" s="3"/>
      <c r="GT71" s="3"/>
      <c r="GU71" s="3"/>
      <c r="GV71" s="3"/>
      <c r="GW71" s="3"/>
      <c r="GX71" s="3"/>
      <c r="GY71" s="3"/>
      <c r="GZ71" s="3"/>
      <c r="HA71" s="3"/>
      <c r="HB71" s="3"/>
      <c r="HC71" s="3"/>
      <c r="HD71" s="3"/>
      <c r="HE71" s="3"/>
      <c r="HF71" s="3"/>
      <c r="HG71" s="3"/>
      <c r="HH71" s="3"/>
      <c r="HI71" s="3"/>
      <c r="HJ71" s="3"/>
      <c r="HK71" s="3"/>
      <c r="HL71" s="3"/>
      <c r="HM71" s="3"/>
      <c r="HN71" s="3"/>
      <c r="HO71" s="3"/>
      <c r="HP71" s="3"/>
      <c r="HQ71" s="3"/>
      <c r="HR71" s="3"/>
      <c r="HS71" s="3"/>
      <c r="HT71" s="3"/>
      <c r="HU71" s="3"/>
      <c r="HV71" s="3"/>
      <c r="HW71" s="3"/>
      <c r="HX71" s="3"/>
      <c r="HY71" s="3"/>
      <c r="HZ71" s="3"/>
      <c r="IA71" s="3"/>
      <c r="IB71" s="3"/>
      <c r="IC71" s="3"/>
      <c r="ID71" s="3"/>
      <c r="IE71" s="3"/>
      <c r="IF71" s="3"/>
      <c r="IG71" s="3"/>
      <c r="IH71" s="3"/>
      <c r="II71" s="3"/>
      <c r="IJ71" s="3"/>
      <c r="IK71" s="3"/>
      <c r="IL71" s="3"/>
      <c r="IM71" s="3"/>
      <c r="IN71" s="3"/>
      <c r="IO71" s="3"/>
      <c r="IP71" s="3"/>
      <c r="IQ71" s="3"/>
      <c r="IR71" s="3"/>
      <c r="IS71" s="3"/>
      <c r="IT71" s="3"/>
      <c r="IU71" s="3"/>
      <c r="IV71" s="3"/>
    </row>
    <row r="72" ht="15.75" customHeight="1">
      <c r="A72" s="39" t="s">
        <v>94</v>
      </c>
      <c r="B72" s="67"/>
      <c r="C72" s="40" t="s">
        <v>95</v>
      </c>
      <c r="D72" s="49"/>
      <c r="E72" s="49"/>
      <c r="F72" s="49"/>
      <c r="G72" s="49"/>
      <c r="H72" s="49"/>
      <c r="I72" s="2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  <c r="FY72" s="3"/>
      <c r="FZ72" s="3"/>
      <c r="GA72" s="3"/>
      <c r="GB72" s="3"/>
      <c r="GC72" s="3"/>
      <c r="GD72" s="3"/>
      <c r="GE72" s="3"/>
      <c r="GF72" s="3"/>
      <c r="GG72" s="3"/>
      <c r="GH72" s="3"/>
      <c r="GI72" s="3"/>
      <c r="GJ72" s="3"/>
      <c r="GK72" s="3"/>
      <c r="GL72" s="3"/>
      <c r="GM72" s="3"/>
      <c r="GN72" s="3"/>
      <c r="GO72" s="3"/>
      <c r="GP72" s="3"/>
      <c r="GQ72" s="3"/>
      <c r="GR72" s="3"/>
      <c r="GS72" s="3"/>
      <c r="GT72" s="3"/>
      <c r="GU72" s="3"/>
      <c r="GV72" s="3"/>
      <c r="GW72" s="3"/>
      <c r="GX72" s="3"/>
      <c r="GY72" s="3"/>
      <c r="GZ72" s="3"/>
      <c r="HA72" s="3"/>
      <c r="HB72" s="3"/>
      <c r="HC72" s="3"/>
      <c r="HD72" s="3"/>
      <c r="HE72" s="3"/>
      <c r="HF72" s="3"/>
      <c r="HG72" s="3"/>
      <c r="HH72" s="3"/>
      <c r="HI72" s="3"/>
      <c r="HJ72" s="3"/>
      <c r="HK72" s="3"/>
      <c r="HL72" s="3"/>
      <c r="HM72" s="3"/>
      <c r="HN72" s="3"/>
      <c r="HO72" s="3"/>
      <c r="HP72" s="3"/>
      <c r="HQ72" s="3"/>
      <c r="HR72" s="3"/>
      <c r="HS72" s="3"/>
      <c r="HT72" s="3"/>
      <c r="HU72" s="3"/>
      <c r="HV72" s="3"/>
      <c r="HW72" s="3"/>
      <c r="HX72" s="3"/>
      <c r="HY72" s="3"/>
      <c r="HZ72" s="3"/>
      <c r="IA72" s="3"/>
      <c r="IB72" s="3"/>
      <c r="IC72" s="3"/>
      <c r="ID72" s="3"/>
      <c r="IE72" s="3"/>
      <c r="IF72" s="3"/>
      <c r="IG72" s="3"/>
      <c r="IH72" s="3"/>
      <c r="II72" s="3"/>
      <c r="IJ72" s="3"/>
      <c r="IK72" s="3"/>
      <c r="IL72" s="3"/>
      <c r="IM72" s="3"/>
      <c r="IN72" s="3"/>
      <c r="IO72" s="3"/>
      <c r="IP72" s="3"/>
      <c r="IQ72" s="3"/>
      <c r="IR72" s="3"/>
      <c r="IS72" s="3"/>
      <c r="IT72" s="3"/>
      <c r="IU72" s="3"/>
      <c r="IV72" s="3"/>
    </row>
    <row r="73" ht="54.0" customHeight="1">
      <c r="A73" s="39"/>
      <c r="B73" s="67"/>
      <c r="C73" s="58" t="s">
        <v>96</v>
      </c>
      <c r="D73" s="49"/>
      <c r="E73" s="49"/>
      <c r="F73" s="49"/>
      <c r="G73" s="49"/>
      <c r="H73" s="49"/>
      <c r="I73" s="2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  <c r="FY73" s="3"/>
      <c r="FZ73" s="3"/>
      <c r="GA73" s="3"/>
      <c r="GB73" s="3"/>
      <c r="GC73" s="3"/>
      <c r="GD73" s="3"/>
      <c r="GE73" s="3"/>
      <c r="GF73" s="3"/>
      <c r="GG73" s="3"/>
      <c r="GH73" s="3"/>
      <c r="GI73" s="3"/>
      <c r="GJ73" s="3"/>
      <c r="GK73" s="3"/>
      <c r="GL73" s="3"/>
      <c r="GM73" s="3"/>
      <c r="GN73" s="3"/>
      <c r="GO73" s="3"/>
      <c r="GP73" s="3"/>
      <c r="GQ73" s="3"/>
      <c r="GR73" s="3"/>
      <c r="GS73" s="3"/>
      <c r="GT73" s="3"/>
      <c r="GU73" s="3"/>
      <c r="GV73" s="3"/>
      <c r="GW73" s="3"/>
      <c r="GX73" s="3"/>
      <c r="GY73" s="3"/>
      <c r="GZ73" s="3"/>
      <c r="HA73" s="3"/>
      <c r="HB73" s="3"/>
      <c r="HC73" s="3"/>
      <c r="HD73" s="3"/>
      <c r="HE73" s="3"/>
      <c r="HF73" s="3"/>
      <c r="HG73" s="3"/>
      <c r="HH73" s="3"/>
      <c r="HI73" s="3"/>
      <c r="HJ73" s="3"/>
      <c r="HK73" s="3"/>
      <c r="HL73" s="3"/>
      <c r="HM73" s="3"/>
      <c r="HN73" s="3"/>
      <c r="HO73" s="3"/>
      <c r="HP73" s="3"/>
      <c r="HQ73" s="3"/>
      <c r="HR73" s="3"/>
      <c r="HS73" s="3"/>
      <c r="HT73" s="3"/>
      <c r="HU73" s="3"/>
      <c r="HV73" s="3"/>
      <c r="HW73" s="3"/>
      <c r="HX73" s="3"/>
      <c r="HY73" s="3"/>
      <c r="HZ73" s="3"/>
      <c r="IA73" s="3"/>
      <c r="IB73" s="3"/>
      <c r="IC73" s="3"/>
      <c r="ID73" s="3"/>
      <c r="IE73" s="3"/>
      <c r="IF73" s="3"/>
      <c r="IG73" s="3"/>
      <c r="IH73" s="3"/>
      <c r="II73" s="3"/>
      <c r="IJ73" s="3"/>
      <c r="IK73" s="3"/>
      <c r="IL73" s="3"/>
      <c r="IM73" s="3"/>
      <c r="IN73" s="3"/>
      <c r="IO73" s="3"/>
      <c r="IP73" s="3"/>
      <c r="IQ73" s="3"/>
      <c r="IR73" s="3"/>
      <c r="IS73" s="3"/>
      <c r="IT73" s="3"/>
      <c r="IU73" s="3"/>
      <c r="IV73" s="3"/>
    </row>
    <row r="74" ht="44.25" customHeight="1">
      <c r="A74" s="43" t="s">
        <v>97</v>
      </c>
      <c r="B74" s="75" t="s">
        <v>98</v>
      </c>
      <c r="C74" s="76" t="s">
        <v>99</v>
      </c>
      <c r="D74" s="52"/>
      <c r="E74" s="52"/>
      <c r="F74" s="52"/>
      <c r="G74" s="47" t="str">
        <f>H71*0.014</f>
        <v>3,095.733</v>
      </c>
      <c r="H74" s="64" t="str">
        <f t="shared" ref="H74:H76" si="22">SUM(D74:G74)</f>
        <v>3,095.73</v>
      </c>
      <c r="I74" s="66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  <c r="FY74" s="3"/>
      <c r="FZ74" s="3"/>
      <c r="GA74" s="3"/>
      <c r="GB74" s="3"/>
      <c r="GC74" s="3"/>
      <c r="GD74" s="3"/>
      <c r="GE74" s="3"/>
      <c r="GF74" s="3"/>
      <c r="GG74" s="3"/>
      <c r="GH74" s="3"/>
      <c r="GI74" s="3"/>
      <c r="GJ74" s="3"/>
      <c r="GK74" s="3"/>
      <c r="GL74" s="3"/>
      <c r="GM74" s="3"/>
      <c r="GN74" s="3"/>
      <c r="GO74" s="3"/>
      <c r="GP74" s="3"/>
      <c r="GQ74" s="3"/>
      <c r="GR74" s="3"/>
      <c r="GS74" s="3"/>
      <c r="GT74" s="3"/>
      <c r="GU74" s="3"/>
      <c r="GV74" s="3"/>
      <c r="GW74" s="3"/>
      <c r="GX74" s="3"/>
      <c r="GY74" s="3"/>
      <c r="GZ74" s="3"/>
      <c r="HA74" s="3"/>
      <c r="HB74" s="3"/>
      <c r="HC74" s="3"/>
      <c r="HD74" s="3"/>
      <c r="HE74" s="3"/>
      <c r="HF74" s="3"/>
      <c r="HG74" s="3"/>
      <c r="HH74" s="3"/>
      <c r="HI74" s="3"/>
      <c r="HJ74" s="3"/>
      <c r="HK74" s="3"/>
      <c r="HL74" s="3"/>
      <c r="HM74" s="3"/>
      <c r="HN74" s="3"/>
      <c r="HO74" s="3"/>
      <c r="HP74" s="3"/>
      <c r="HQ74" s="3"/>
      <c r="HR74" s="3"/>
      <c r="HS74" s="3"/>
      <c r="HT74" s="3"/>
      <c r="HU74" s="3"/>
      <c r="HV74" s="3"/>
      <c r="HW74" s="3"/>
      <c r="HX74" s="3"/>
      <c r="HY74" s="3"/>
      <c r="HZ74" s="3"/>
      <c r="IA74" s="3"/>
      <c r="IB74" s="3"/>
      <c r="IC74" s="3"/>
      <c r="ID74" s="3"/>
      <c r="IE74" s="3"/>
      <c r="IF74" s="3"/>
      <c r="IG74" s="3"/>
      <c r="IH74" s="3"/>
      <c r="II74" s="3"/>
      <c r="IJ74" s="3"/>
      <c r="IK74" s="3"/>
      <c r="IL74" s="3"/>
      <c r="IM74" s="3"/>
      <c r="IN74" s="3"/>
      <c r="IO74" s="3"/>
      <c r="IP74" s="3"/>
      <c r="IQ74" s="3"/>
      <c r="IR74" s="3"/>
      <c r="IS74" s="3"/>
      <c r="IT74" s="3"/>
      <c r="IU74" s="3"/>
      <c r="IV74" s="3"/>
    </row>
    <row r="75" ht="15.75" customHeight="1">
      <c r="A75" s="39"/>
      <c r="B75" s="39"/>
      <c r="C75" s="40" t="s">
        <v>100</v>
      </c>
      <c r="D75" s="77" t="str">
        <f t="shared" ref="D75:G75" si="21">SUM(D74)</f>
        <v>0.00</v>
      </c>
      <c r="E75" s="77" t="str">
        <f t="shared" si="21"/>
        <v>0.00</v>
      </c>
      <c r="F75" s="77" t="str">
        <f t="shared" si="21"/>
        <v>0.00</v>
      </c>
      <c r="G75" s="46" t="str">
        <f t="shared" si="21"/>
        <v>3,095.73</v>
      </c>
      <c r="H75" s="65" t="str">
        <f t="shared" si="22"/>
        <v>3095.73</v>
      </c>
      <c r="I75" s="2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3"/>
      <c r="CA75" s="3"/>
      <c r="CB75" s="3"/>
      <c r="CC75" s="3"/>
      <c r="CD75" s="3"/>
      <c r="CE75" s="3"/>
      <c r="CF75" s="3"/>
      <c r="CG75" s="3"/>
      <c r="CH75" s="3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  <c r="FY75" s="3"/>
      <c r="FZ75" s="3"/>
      <c r="GA75" s="3"/>
      <c r="GB75" s="3"/>
      <c r="GC75" s="3"/>
      <c r="GD75" s="3"/>
      <c r="GE75" s="3"/>
      <c r="GF75" s="3"/>
      <c r="GG75" s="3"/>
      <c r="GH75" s="3"/>
      <c r="GI75" s="3"/>
      <c r="GJ75" s="3"/>
      <c r="GK75" s="3"/>
      <c r="GL75" s="3"/>
      <c r="GM75" s="3"/>
      <c r="GN75" s="3"/>
      <c r="GO75" s="3"/>
      <c r="GP75" s="3"/>
      <c r="GQ75" s="3"/>
      <c r="GR75" s="3"/>
      <c r="GS75" s="3"/>
      <c r="GT75" s="3"/>
      <c r="GU75" s="3"/>
      <c r="GV75" s="3"/>
      <c r="GW75" s="3"/>
      <c r="GX75" s="3"/>
      <c r="GY75" s="3"/>
      <c r="GZ75" s="3"/>
      <c r="HA75" s="3"/>
      <c r="HB75" s="3"/>
      <c r="HC75" s="3"/>
      <c r="HD75" s="3"/>
      <c r="HE75" s="3"/>
      <c r="HF75" s="3"/>
      <c r="HG75" s="3"/>
      <c r="HH75" s="3"/>
      <c r="HI75" s="3"/>
      <c r="HJ75" s="3"/>
      <c r="HK75" s="3"/>
      <c r="HL75" s="3"/>
      <c r="HM75" s="3"/>
      <c r="HN75" s="3"/>
      <c r="HO75" s="3"/>
      <c r="HP75" s="3"/>
      <c r="HQ75" s="3"/>
      <c r="HR75" s="3"/>
      <c r="HS75" s="3"/>
      <c r="HT75" s="3"/>
      <c r="HU75" s="3"/>
      <c r="HV75" s="3"/>
      <c r="HW75" s="3"/>
      <c r="HX75" s="3"/>
      <c r="HY75" s="3"/>
      <c r="HZ75" s="3"/>
      <c r="IA75" s="3"/>
      <c r="IB75" s="3"/>
      <c r="IC75" s="3"/>
      <c r="ID75" s="3"/>
      <c r="IE75" s="3"/>
      <c r="IF75" s="3"/>
      <c r="IG75" s="3"/>
      <c r="IH75" s="3"/>
      <c r="II75" s="3"/>
      <c r="IJ75" s="3"/>
      <c r="IK75" s="3"/>
      <c r="IL75" s="3"/>
      <c r="IM75" s="3"/>
      <c r="IN75" s="3"/>
      <c r="IO75" s="3"/>
      <c r="IP75" s="3"/>
      <c r="IQ75" s="3"/>
      <c r="IR75" s="3"/>
      <c r="IS75" s="3"/>
      <c r="IT75" s="3"/>
      <c r="IU75" s="3"/>
      <c r="IV75" s="3"/>
    </row>
    <row r="76" ht="15.75" customHeight="1">
      <c r="A76" s="39"/>
      <c r="B76" s="39"/>
      <c r="C76" s="40" t="s">
        <v>101</v>
      </c>
      <c r="D76" s="64" t="str">
        <f t="shared" ref="D76:G76" si="23">SUM(D71,D75)</f>
        <v>219,722.92</v>
      </c>
      <c r="E76" s="64" t="str">
        <f t="shared" si="23"/>
        <v>1,281.74</v>
      </c>
      <c r="F76" s="64" t="str">
        <f t="shared" si="23"/>
        <v>34.25</v>
      </c>
      <c r="G76" s="64" t="str">
        <f t="shared" si="23"/>
        <v>3,180.61</v>
      </c>
      <c r="H76" s="64" t="str">
        <f t="shared" si="22"/>
        <v>224,219.51</v>
      </c>
      <c r="I76" s="2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3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  <c r="FY76" s="3"/>
      <c r="FZ76" s="3"/>
      <c r="GA76" s="3"/>
      <c r="GB76" s="3"/>
      <c r="GC76" s="3"/>
      <c r="GD76" s="3"/>
      <c r="GE76" s="3"/>
      <c r="GF76" s="3"/>
      <c r="GG76" s="3"/>
      <c r="GH76" s="3"/>
      <c r="GI76" s="3"/>
      <c r="GJ76" s="3"/>
      <c r="GK76" s="3"/>
      <c r="GL76" s="3"/>
      <c r="GM76" s="3"/>
      <c r="GN76" s="3"/>
      <c r="GO76" s="3"/>
      <c r="GP76" s="3"/>
      <c r="GQ76" s="3"/>
      <c r="GR76" s="3"/>
      <c r="GS76" s="3"/>
      <c r="GT76" s="3"/>
      <c r="GU76" s="3"/>
      <c r="GV76" s="3"/>
      <c r="GW76" s="3"/>
      <c r="GX76" s="3"/>
      <c r="GY76" s="3"/>
      <c r="GZ76" s="3"/>
      <c r="HA76" s="3"/>
      <c r="HB76" s="3"/>
      <c r="HC76" s="3"/>
      <c r="HD76" s="3"/>
      <c r="HE76" s="3"/>
      <c r="HF76" s="3"/>
      <c r="HG76" s="3"/>
      <c r="HH76" s="3"/>
      <c r="HI76" s="3"/>
      <c r="HJ76" s="3"/>
      <c r="HK76" s="3"/>
      <c r="HL76" s="3"/>
      <c r="HM76" s="3"/>
      <c r="HN76" s="3"/>
      <c r="HO76" s="3"/>
      <c r="HP76" s="3"/>
      <c r="HQ76" s="3"/>
      <c r="HR76" s="3"/>
      <c r="HS76" s="3"/>
      <c r="HT76" s="3"/>
      <c r="HU76" s="3"/>
      <c r="HV76" s="3"/>
      <c r="HW76" s="3"/>
      <c r="HX76" s="3"/>
      <c r="HY76" s="3"/>
      <c r="HZ76" s="3"/>
      <c r="IA76" s="3"/>
      <c r="IB76" s="3"/>
      <c r="IC76" s="3"/>
      <c r="ID76" s="3"/>
      <c r="IE76" s="3"/>
      <c r="IF76" s="3"/>
      <c r="IG76" s="3"/>
      <c r="IH76" s="3"/>
      <c r="II76" s="3"/>
      <c r="IJ76" s="3"/>
      <c r="IK76" s="3"/>
      <c r="IL76" s="3"/>
      <c r="IM76" s="3"/>
      <c r="IN76" s="3"/>
      <c r="IO76" s="3"/>
      <c r="IP76" s="3"/>
      <c r="IQ76" s="3"/>
      <c r="IR76" s="3"/>
      <c r="IS76" s="3"/>
      <c r="IT76" s="3"/>
      <c r="IU76" s="3"/>
      <c r="IV76" s="3"/>
    </row>
    <row r="77" ht="15.75" customHeight="1">
      <c r="A77" s="39" t="s">
        <v>102</v>
      </c>
      <c r="B77" s="39"/>
      <c r="C77" s="40" t="s">
        <v>103</v>
      </c>
      <c r="D77" s="49"/>
      <c r="E77" s="49"/>
      <c r="F77" s="49"/>
      <c r="G77" s="49"/>
      <c r="H77" s="49"/>
      <c r="I77" s="2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3"/>
      <c r="BW77" s="3"/>
      <c r="BX77" s="3"/>
      <c r="BY77" s="3"/>
      <c r="BZ77" s="3"/>
      <c r="CA77" s="3"/>
      <c r="CB77" s="3"/>
      <c r="CC77" s="3"/>
      <c r="CD77" s="3"/>
      <c r="CE77" s="3"/>
      <c r="CF77" s="3"/>
      <c r="CG77" s="3"/>
      <c r="CH77" s="3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  <c r="FY77" s="3"/>
      <c r="FZ77" s="3"/>
      <c r="GA77" s="3"/>
      <c r="GB77" s="3"/>
      <c r="GC77" s="3"/>
      <c r="GD77" s="3"/>
      <c r="GE77" s="3"/>
      <c r="GF77" s="3"/>
      <c r="GG77" s="3"/>
      <c r="GH77" s="3"/>
      <c r="GI77" s="3"/>
      <c r="GJ77" s="3"/>
      <c r="GK77" s="3"/>
      <c r="GL77" s="3"/>
      <c r="GM77" s="3"/>
      <c r="GN77" s="3"/>
      <c r="GO77" s="3"/>
      <c r="GP77" s="3"/>
      <c r="GQ77" s="3"/>
      <c r="GR77" s="3"/>
      <c r="GS77" s="3"/>
      <c r="GT77" s="3"/>
      <c r="GU77" s="3"/>
      <c r="GV77" s="3"/>
      <c r="GW77" s="3"/>
      <c r="GX77" s="3"/>
      <c r="GY77" s="3"/>
      <c r="GZ77" s="3"/>
      <c r="HA77" s="3"/>
      <c r="HB77" s="3"/>
      <c r="HC77" s="3"/>
      <c r="HD77" s="3"/>
      <c r="HE77" s="3"/>
      <c r="HF77" s="3"/>
      <c r="HG77" s="3"/>
      <c r="HH77" s="3"/>
      <c r="HI77" s="3"/>
      <c r="HJ77" s="3"/>
      <c r="HK77" s="3"/>
      <c r="HL77" s="3"/>
      <c r="HM77" s="3"/>
      <c r="HN77" s="3"/>
      <c r="HO77" s="3"/>
      <c r="HP77" s="3"/>
      <c r="HQ77" s="3"/>
      <c r="HR77" s="3"/>
      <c r="HS77" s="3"/>
      <c r="HT77" s="3"/>
      <c r="HU77" s="3"/>
      <c r="HV77" s="3"/>
      <c r="HW77" s="3"/>
      <c r="HX77" s="3"/>
      <c r="HY77" s="3"/>
      <c r="HZ77" s="3"/>
      <c r="IA77" s="3"/>
      <c r="IB77" s="3"/>
      <c r="IC77" s="3"/>
      <c r="ID77" s="3"/>
      <c r="IE77" s="3"/>
      <c r="IF77" s="3"/>
      <c r="IG77" s="3"/>
      <c r="IH77" s="3"/>
      <c r="II77" s="3"/>
      <c r="IJ77" s="3"/>
      <c r="IK77" s="3"/>
      <c r="IL77" s="3"/>
      <c r="IM77" s="3"/>
      <c r="IN77" s="3"/>
      <c r="IO77" s="3"/>
      <c r="IP77" s="3"/>
      <c r="IQ77" s="3"/>
      <c r="IR77" s="3"/>
      <c r="IS77" s="3"/>
      <c r="IT77" s="3"/>
      <c r="IU77" s="3"/>
      <c r="IV77" s="3"/>
    </row>
    <row r="78" ht="18.0" customHeight="1">
      <c r="A78" s="57"/>
      <c r="B78" s="57"/>
      <c r="C78" s="58" t="s">
        <v>104</v>
      </c>
      <c r="D78" s="64"/>
      <c r="E78" s="64"/>
      <c r="F78" s="64"/>
      <c r="G78" s="64"/>
      <c r="H78" s="64"/>
      <c r="I78" s="59"/>
      <c r="J78" s="60"/>
      <c r="K78" s="60"/>
      <c r="L78" s="60"/>
      <c r="M78" s="60"/>
      <c r="N78" s="60"/>
      <c r="O78" s="60"/>
      <c r="P78" s="60"/>
      <c r="Q78" s="60"/>
      <c r="R78" s="60"/>
      <c r="S78" s="60"/>
      <c r="T78" s="60"/>
      <c r="U78" s="60"/>
      <c r="V78" s="60"/>
      <c r="W78" s="60"/>
      <c r="X78" s="60"/>
      <c r="Y78" s="60"/>
      <c r="Z78" s="60"/>
      <c r="AA78" s="60"/>
      <c r="AB78" s="60"/>
      <c r="AC78" s="60"/>
      <c r="AD78" s="60"/>
      <c r="AE78" s="60"/>
      <c r="AF78" s="60"/>
      <c r="AG78" s="60"/>
      <c r="AH78" s="60"/>
      <c r="AI78" s="60"/>
      <c r="AJ78" s="60"/>
      <c r="AK78" s="60"/>
      <c r="AL78" s="60"/>
      <c r="AM78" s="60"/>
      <c r="AN78" s="60"/>
      <c r="AO78" s="60"/>
      <c r="AP78" s="60"/>
      <c r="AQ78" s="60"/>
      <c r="AR78" s="60"/>
      <c r="AS78" s="60"/>
      <c r="AT78" s="60"/>
      <c r="AU78" s="60"/>
      <c r="AV78" s="60"/>
      <c r="AW78" s="60"/>
      <c r="AX78" s="60"/>
      <c r="AY78" s="60"/>
      <c r="AZ78" s="60"/>
      <c r="BA78" s="60"/>
      <c r="BB78" s="60"/>
      <c r="BC78" s="60"/>
      <c r="BD78" s="60"/>
      <c r="BE78" s="60"/>
      <c r="BF78" s="60"/>
      <c r="BG78" s="60"/>
      <c r="BH78" s="60"/>
      <c r="BI78" s="60"/>
      <c r="BJ78" s="60"/>
      <c r="BK78" s="60"/>
      <c r="BL78" s="60"/>
      <c r="BM78" s="60"/>
      <c r="BN78" s="60"/>
      <c r="BO78" s="60"/>
      <c r="BP78" s="60"/>
      <c r="BQ78" s="60"/>
      <c r="BR78" s="60"/>
      <c r="BS78" s="60"/>
      <c r="BT78" s="60"/>
      <c r="BU78" s="60"/>
      <c r="BV78" s="60"/>
      <c r="BW78" s="60"/>
      <c r="BX78" s="60"/>
      <c r="BY78" s="60"/>
      <c r="BZ78" s="60"/>
      <c r="CA78" s="60"/>
      <c r="CB78" s="60"/>
      <c r="CC78" s="60"/>
      <c r="CD78" s="60"/>
      <c r="CE78" s="60"/>
      <c r="CF78" s="60"/>
      <c r="CG78" s="60"/>
      <c r="CH78" s="60"/>
      <c r="CI78" s="60"/>
      <c r="CJ78" s="60"/>
      <c r="CK78" s="60"/>
      <c r="CL78" s="60"/>
      <c r="CM78" s="60"/>
      <c r="CN78" s="60"/>
      <c r="CO78" s="60"/>
      <c r="CP78" s="60"/>
      <c r="CQ78" s="60"/>
      <c r="CR78" s="60"/>
      <c r="CS78" s="60"/>
      <c r="CT78" s="60"/>
      <c r="CU78" s="60"/>
      <c r="CV78" s="60"/>
      <c r="CW78" s="60"/>
      <c r="CX78" s="60"/>
      <c r="CY78" s="60"/>
      <c r="CZ78" s="60"/>
      <c r="DA78" s="60"/>
      <c r="DB78" s="60"/>
      <c r="DC78" s="60"/>
      <c r="DD78" s="60"/>
      <c r="DE78" s="60"/>
      <c r="DF78" s="60"/>
      <c r="DG78" s="60"/>
      <c r="DH78" s="60"/>
      <c r="DI78" s="60"/>
      <c r="DJ78" s="60"/>
      <c r="DK78" s="60"/>
      <c r="DL78" s="60"/>
      <c r="DM78" s="60"/>
      <c r="DN78" s="60"/>
      <c r="DO78" s="60"/>
      <c r="DP78" s="60"/>
      <c r="DQ78" s="60"/>
      <c r="DR78" s="60"/>
      <c r="DS78" s="60"/>
      <c r="DT78" s="60"/>
      <c r="DU78" s="60"/>
      <c r="DV78" s="60"/>
      <c r="DW78" s="60"/>
      <c r="DX78" s="60"/>
      <c r="DY78" s="60"/>
      <c r="DZ78" s="60"/>
      <c r="EA78" s="60"/>
      <c r="EB78" s="60"/>
      <c r="EC78" s="60"/>
      <c r="ED78" s="60"/>
      <c r="EE78" s="60"/>
      <c r="EF78" s="60"/>
      <c r="EG78" s="60"/>
      <c r="EH78" s="60"/>
      <c r="EI78" s="60"/>
      <c r="EJ78" s="60"/>
      <c r="EK78" s="60"/>
      <c r="EL78" s="60"/>
      <c r="EM78" s="60"/>
      <c r="EN78" s="60"/>
      <c r="EO78" s="60"/>
      <c r="EP78" s="60"/>
      <c r="EQ78" s="60"/>
      <c r="ER78" s="60"/>
      <c r="ES78" s="60"/>
      <c r="ET78" s="60"/>
      <c r="EU78" s="60"/>
      <c r="EV78" s="60"/>
      <c r="EW78" s="60"/>
      <c r="EX78" s="60"/>
      <c r="EY78" s="60"/>
      <c r="EZ78" s="60"/>
      <c r="FA78" s="60"/>
      <c r="FB78" s="60"/>
      <c r="FC78" s="60"/>
      <c r="FD78" s="60"/>
      <c r="FE78" s="60"/>
      <c r="FF78" s="60"/>
      <c r="FG78" s="60"/>
      <c r="FH78" s="60"/>
      <c r="FI78" s="60"/>
      <c r="FJ78" s="60"/>
      <c r="FK78" s="60"/>
      <c r="FL78" s="60"/>
      <c r="FM78" s="60"/>
      <c r="FN78" s="60"/>
      <c r="FO78" s="60"/>
      <c r="FP78" s="60"/>
      <c r="FQ78" s="60"/>
      <c r="FR78" s="60"/>
      <c r="FS78" s="60"/>
      <c r="FT78" s="60"/>
      <c r="FU78" s="60"/>
      <c r="FV78" s="60"/>
      <c r="FW78" s="60"/>
      <c r="FX78" s="60"/>
      <c r="FY78" s="60"/>
      <c r="FZ78" s="60"/>
      <c r="GA78" s="60"/>
      <c r="GB78" s="60"/>
      <c r="GC78" s="60"/>
      <c r="GD78" s="60"/>
      <c r="GE78" s="60"/>
      <c r="GF78" s="60"/>
      <c r="GG78" s="60"/>
      <c r="GH78" s="60"/>
      <c r="GI78" s="60"/>
      <c r="GJ78" s="60"/>
      <c r="GK78" s="60"/>
      <c r="GL78" s="60"/>
      <c r="GM78" s="60"/>
      <c r="GN78" s="60"/>
      <c r="GO78" s="60"/>
      <c r="GP78" s="60"/>
      <c r="GQ78" s="60"/>
      <c r="GR78" s="60"/>
      <c r="GS78" s="60"/>
      <c r="GT78" s="60"/>
      <c r="GU78" s="60"/>
      <c r="GV78" s="60"/>
      <c r="GW78" s="60"/>
      <c r="GX78" s="60"/>
      <c r="GY78" s="60"/>
      <c r="GZ78" s="60"/>
      <c r="HA78" s="60"/>
      <c r="HB78" s="60"/>
      <c r="HC78" s="60"/>
      <c r="HD78" s="60"/>
      <c r="HE78" s="60"/>
      <c r="HF78" s="60"/>
      <c r="HG78" s="60"/>
      <c r="HH78" s="60"/>
      <c r="HI78" s="60"/>
      <c r="HJ78" s="60"/>
      <c r="HK78" s="60"/>
      <c r="HL78" s="60"/>
      <c r="HM78" s="60"/>
      <c r="HN78" s="60"/>
      <c r="HO78" s="60"/>
      <c r="HP78" s="60"/>
      <c r="HQ78" s="60"/>
      <c r="HR78" s="60"/>
      <c r="HS78" s="60"/>
      <c r="HT78" s="60"/>
      <c r="HU78" s="60"/>
      <c r="HV78" s="60"/>
      <c r="HW78" s="60"/>
      <c r="HX78" s="60"/>
      <c r="HY78" s="60"/>
      <c r="HZ78" s="60"/>
      <c r="IA78" s="60"/>
      <c r="IB78" s="60"/>
      <c r="IC78" s="60"/>
      <c r="ID78" s="60"/>
      <c r="IE78" s="60"/>
      <c r="IF78" s="60"/>
      <c r="IG78" s="60"/>
      <c r="IH78" s="60"/>
      <c r="II78" s="60"/>
      <c r="IJ78" s="60"/>
      <c r="IK78" s="60"/>
      <c r="IL78" s="60"/>
      <c r="IM78" s="60"/>
      <c r="IN78" s="60"/>
      <c r="IO78" s="60"/>
      <c r="IP78" s="60"/>
      <c r="IQ78" s="60"/>
      <c r="IR78" s="60"/>
      <c r="IS78" s="60"/>
      <c r="IT78" s="60"/>
      <c r="IU78" s="60"/>
      <c r="IV78" s="60"/>
    </row>
    <row r="79">
      <c r="A79" s="39"/>
      <c r="B79" s="39"/>
      <c r="C79" s="67" t="s">
        <v>49</v>
      </c>
      <c r="D79" s="47">
        <v>0.0</v>
      </c>
      <c r="E79" s="47">
        <v>0.0</v>
      </c>
      <c r="F79" s="47">
        <v>0.0</v>
      </c>
      <c r="G79" s="47">
        <v>0.0</v>
      </c>
      <c r="H79" s="47">
        <v>0.0</v>
      </c>
      <c r="I79" s="2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/>
      <c r="BY79" s="3"/>
      <c r="BZ79" s="3"/>
      <c r="CA79" s="3"/>
      <c r="CB79" s="3"/>
      <c r="CC79" s="3"/>
      <c r="CD79" s="3"/>
      <c r="CE79" s="3"/>
      <c r="CF79" s="3"/>
      <c r="CG79" s="3"/>
      <c r="CH79" s="3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  <c r="FY79" s="3"/>
      <c r="FZ79" s="3"/>
      <c r="GA79" s="3"/>
      <c r="GB79" s="3"/>
      <c r="GC79" s="3"/>
      <c r="GD79" s="3"/>
      <c r="GE79" s="3"/>
      <c r="GF79" s="3"/>
      <c r="GG79" s="3"/>
      <c r="GH79" s="3"/>
      <c r="GI79" s="3"/>
      <c r="GJ79" s="3"/>
      <c r="GK79" s="3"/>
      <c r="GL79" s="3"/>
      <c r="GM79" s="3"/>
      <c r="GN79" s="3"/>
      <c r="GO79" s="3"/>
      <c r="GP79" s="3"/>
      <c r="GQ79" s="3"/>
      <c r="GR79" s="3"/>
      <c r="GS79" s="3"/>
      <c r="GT79" s="3"/>
      <c r="GU79" s="3"/>
      <c r="GV79" s="3"/>
      <c r="GW79" s="3"/>
      <c r="GX79" s="3"/>
      <c r="GY79" s="3"/>
      <c r="GZ79" s="3"/>
      <c r="HA79" s="3"/>
      <c r="HB79" s="3"/>
      <c r="HC79" s="3"/>
      <c r="HD79" s="3"/>
      <c r="HE79" s="3"/>
      <c r="HF79" s="3"/>
      <c r="HG79" s="3"/>
      <c r="HH79" s="3"/>
      <c r="HI79" s="3"/>
      <c r="HJ79" s="3"/>
      <c r="HK79" s="3"/>
      <c r="HL79" s="3"/>
      <c r="HM79" s="3"/>
      <c r="HN79" s="3"/>
      <c r="HO79" s="3"/>
      <c r="HP79" s="3"/>
      <c r="HQ79" s="3"/>
      <c r="HR79" s="3"/>
      <c r="HS79" s="3"/>
      <c r="HT79" s="3"/>
      <c r="HU79" s="3"/>
      <c r="HV79" s="3"/>
      <c r="HW79" s="3"/>
      <c r="HX79" s="3"/>
      <c r="HY79" s="3"/>
      <c r="HZ79" s="3"/>
      <c r="IA79" s="3"/>
      <c r="IB79" s="3"/>
      <c r="IC79" s="3"/>
      <c r="ID79" s="3"/>
      <c r="IE79" s="3"/>
      <c r="IF79" s="3"/>
      <c r="IG79" s="3"/>
      <c r="IH79" s="3"/>
      <c r="II79" s="3"/>
      <c r="IJ79" s="3"/>
      <c r="IK79" s="3"/>
      <c r="IL79" s="3"/>
      <c r="IM79" s="3"/>
      <c r="IN79" s="3"/>
      <c r="IO79" s="3"/>
      <c r="IP79" s="3"/>
      <c r="IQ79" s="3"/>
      <c r="IR79" s="3"/>
      <c r="IS79" s="3"/>
      <c r="IT79" s="3"/>
      <c r="IU79" s="3"/>
      <c r="IV79" s="3"/>
    </row>
    <row r="80" ht="15.75" customHeight="1">
      <c r="A80" s="39"/>
      <c r="B80" s="39"/>
      <c r="C80" s="40" t="s">
        <v>105</v>
      </c>
      <c r="D80" s="55" t="str">
        <f t="shared" ref="D80:G80" si="24">SUM(D79)</f>
        <v>0.00</v>
      </c>
      <c r="E80" s="55" t="str">
        <f t="shared" si="24"/>
        <v>0.00</v>
      </c>
      <c r="F80" s="55" t="str">
        <f t="shared" si="24"/>
        <v>0.00</v>
      </c>
      <c r="G80" s="55" t="str">
        <f t="shared" si="24"/>
        <v>0.00</v>
      </c>
      <c r="H80" s="56" t="str">
        <f t="shared" ref="H80:H81" si="26">SUM(D80:G80)</f>
        <v>0.00</v>
      </c>
      <c r="I80" s="2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/>
      <c r="BZ80" s="3"/>
      <c r="CA80" s="3"/>
      <c r="CB80" s="3"/>
      <c r="CC80" s="3"/>
      <c r="CD80" s="3"/>
      <c r="CE80" s="3"/>
      <c r="CF80" s="3"/>
      <c r="CG80" s="3"/>
      <c r="CH80" s="3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  <c r="FY80" s="3"/>
      <c r="FZ80" s="3"/>
      <c r="GA80" s="3"/>
      <c r="GB80" s="3"/>
      <c r="GC80" s="3"/>
      <c r="GD80" s="3"/>
      <c r="GE80" s="3"/>
      <c r="GF80" s="3"/>
      <c r="GG80" s="3"/>
      <c r="GH80" s="3"/>
      <c r="GI80" s="3"/>
      <c r="GJ80" s="3"/>
      <c r="GK80" s="3"/>
      <c r="GL80" s="3"/>
      <c r="GM80" s="3"/>
      <c r="GN80" s="3"/>
      <c r="GO80" s="3"/>
      <c r="GP80" s="3"/>
      <c r="GQ80" s="3"/>
      <c r="GR80" s="3"/>
      <c r="GS80" s="3"/>
      <c r="GT80" s="3"/>
      <c r="GU80" s="3"/>
      <c r="GV80" s="3"/>
      <c r="GW80" s="3"/>
      <c r="GX80" s="3"/>
      <c r="GY80" s="3"/>
      <c r="GZ80" s="3"/>
      <c r="HA80" s="3"/>
      <c r="HB80" s="3"/>
      <c r="HC80" s="3"/>
      <c r="HD80" s="3"/>
      <c r="HE80" s="3"/>
      <c r="HF80" s="3"/>
      <c r="HG80" s="3"/>
      <c r="HH80" s="3"/>
      <c r="HI80" s="3"/>
      <c r="HJ80" s="3"/>
      <c r="HK80" s="3"/>
      <c r="HL80" s="3"/>
      <c r="HM80" s="3"/>
      <c r="HN80" s="3"/>
      <c r="HO80" s="3"/>
      <c r="HP80" s="3"/>
      <c r="HQ80" s="3"/>
      <c r="HR80" s="3"/>
      <c r="HS80" s="3"/>
      <c r="HT80" s="3"/>
      <c r="HU80" s="3"/>
      <c r="HV80" s="3"/>
      <c r="HW80" s="3"/>
      <c r="HX80" s="3"/>
      <c r="HY80" s="3"/>
      <c r="HZ80" s="3"/>
      <c r="IA80" s="3"/>
      <c r="IB80" s="3"/>
      <c r="IC80" s="3"/>
      <c r="ID80" s="3"/>
      <c r="IE80" s="3"/>
      <c r="IF80" s="3"/>
      <c r="IG80" s="3"/>
      <c r="IH80" s="3"/>
      <c r="II80" s="3"/>
      <c r="IJ80" s="3"/>
      <c r="IK80" s="3"/>
      <c r="IL80" s="3"/>
      <c r="IM80" s="3"/>
      <c r="IN80" s="3"/>
      <c r="IO80" s="3"/>
      <c r="IP80" s="3"/>
      <c r="IQ80" s="3"/>
      <c r="IR80" s="3"/>
      <c r="IS80" s="3"/>
      <c r="IT80" s="3"/>
      <c r="IU80" s="3"/>
      <c r="IV80" s="3"/>
    </row>
    <row r="81" ht="15.75" customHeight="1">
      <c r="A81" s="39"/>
      <c r="B81" s="39"/>
      <c r="C81" s="40" t="s">
        <v>106</v>
      </c>
      <c r="D81" s="64" t="str">
        <f t="shared" ref="D81:G81" si="25">SUM(D76,D80)</f>
        <v>219,722.92</v>
      </c>
      <c r="E81" s="64" t="str">
        <f t="shared" si="25"/>
        <v>1,281.74</v>
      </c>
      <c r="F81" s="64" t="str">
        <f t="shared" si="25"/>
        <v>34.25</v>
      </c>
      <c r="G81" s="64" t="str">
        <f t="shared" si="25"/>
        <v>3,180.61</v>
      </c>
      <c r="H81" s="64" t="str">
        <f t="shared" si="26"/>
        <v>224,219.51</v>
      </c>
      <c r="I81" s="2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  <c r="CA81" s="3"/>
      <c r="CB81" s="3"/>
      <c r="CC81" s="3"/>
      <c r="CD81" s="3"/>
      <c r="CE81" s="3"/>
      <c r="CF81" s="3"/>
      <c r="CG81" s="3"/>
      <c r="CH81" s="3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  <c r="FY81" s="3"/>
      <c r="FZ81" s="3"/>
      <c r="GA81" s="3"/>
      <c r="GB81" s="3"/>
      <c r="GC81" s="3"/>
      <c r="GD81" s="3"/>
      <c r="GE81" s="3"/>
      <c r="GF81" s="3"/>
      <c r="GG81" s="3"/>
      <c r="GH81" s="3"/>
      <c r="GI81" s="3"/>
      <c r="GJ81" s="3"/>
      <c r="GK81" s="3"/>
      <c r="GL81" s="3"/>
      <c r="GM81" s="3"/>
      <c r="GN81" s="3"/>
      <c r="GO81" s="3"/>
      <c r="GP81" s="3"/>
      <c r="GQ81" s="3"/>
      <c r="GR81" s="3"/>
      <c r="GS81" s="3"/>
      <c r="GT81" s="3"/>
      <c r="GU81" s="3"/>
      <c r="GV81" s="3"/>
      <c r="GW81" s="3"/>
      <c r="GX81" s="3"/>
      <c r="GY81" s="3"/>
      <c r="GZ81" s="3"/>
      <c r="HA81" s="3"/>
      <c r="HB81" s="3"/>
      <c r="HC81" s="3"/>
      <c r="HD81" s="3"/>
      <c r="HE81" s="3"/>
      <c r="HF81" s="3"/>
      <c r="HG81" s="3"/>
      <c r="HH81" s="3"/>
      <c r="HI81" s="3"/>
      <c r="HJ81" s="3"/>
      <c r="HK81" s="3"/>
      <c r="HL81" s="3"/>
      <c r="HM81" s="3"/>
      <c r="HN81" s="3"/>
      <c r="HO81" s="3"/>
      <c r="HP81" s="3"/>
      <c r="HQ81" s="3"/>
      <c r="HR81" s="3"/>
      <c r="HS81" s="3"/>
      <c r="HT81" s="3"/>
      <c r="HU81" s="3"/>
      <c r="HV81" s="3"/>
      <c r="HW81" s="3"/>
      <c r="HX81" s="3"/>
      <c r="HY81" s="3"/>
      <c r="HZ81" s="3"/>
      <c r="IA81" s="3"/>
      <c r="IB81" s="3"/>
      <c r="IC81" s="3"/>
      <c r="ID81" s="3"/>
      <c r="IE81" s="3"/>
      <c r="IF81" s="3"/>
      <c r="IG81" s="3"/>
      <c r="IH81" s="3"/>
      <c r="II81" s="3"/>
      <c r="IJ81" s="3"/>
      <c r="IK81" s="3"/>
      <c r="IL81" s="3"/>
      <c r="IM81" s="3"/>
      <c r="IN81" s="3"/>
      <c r="IO81" s="3"/>
      <c r="IP81" s="3"/>
      <c r="IQ81" s="3"/>
      <c r="IR81" s="3"/>
      <c r="IS81" s="3"/>
      <c r="IT81" s="3"/>
      <c r="IU81" s="3"/>
      <c r="IV81" s="3"/>
    </row>
    <row r="82" ht="15.75" customHeight="1">
      <c r="A82" s="39" t="s">
        <v>107</v>
      </c>
      <c r="B82" s="39"/>
      <c r="C82" s="40" t="s">
        <v>108</v>
      </c>
      <c r="D82" s="49"/>
      <c r="E82" s="49"/>
      <c r="F82" s="49"/>
      <c r="G82" s="49"/>
      <c r="H82" s="49"/>
      <c r="I82" s="2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  <c r="BZ82" s="3"/>
      <c r="CA82" s="3"/>
      <c r="CB82" s="3"/>
      <c r="CC82" s="3"/>
      <c r="CD82" s="3"/>
      <c r="CE82" s="3"/>
      <c r="CF82" s="3"/>
      <c r="CG82" s="3"/>
      <c r="CH82" s="3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  <c r="FY82" s="3"/>
      <c r="FZ82" s="3"/>
      <c r="GA82" s="3"/>
      <c r="GB82" s="3"/>
      <c r="GC82" s="3"/>
      <c r="GD82" s="3"/>
      <c r="GE82" s="3"/>
      <c r="GF82" s="3"/>
      <c r="GG82" s="3"/>
      <c r="GH82" s="3"/>
      <c r="GI82" s="3"/>
      <c r="GJ82" s="3"/>
      <c r="GK82" s="3"/>
      <c r="GL82" s="3"/>
      <c r="GM82" s="3"/>
      <c r="GN82" s="3"/>
      <c r="GO82" s="3"/>
      <c r="GP82" s="3"/>
      <c r="GQ82" s="3"/>
      <c r="GR82" s="3"/>
      <c r="GS82" s="3"/>
      <c r="GT82" s="3"/>
      <c r="GU82" s="3"/>
      <c r="GV82" s="3"/>
      <c r="GW82" s="3"/>
      <c r="GX82" s="3"/>
      <c r="GY82" s="3"/>
      <c r="GZ82" s="3"/>
      <c r="HA82" s="3"/>
      <c r="HB82" s="3"/>
      <c r="HC82" s="3"/>
      <c r="HD82" s="3"/>
      <c r="HE82" s="3"/>
      <c r="HF82" s="3"/>
      <c r="HG82" s="3"/>
      <c r="HH82" s="3"/>
      <c r="HI82" s="3"/>
      <c r="HJ82" s="3"/>
      <c r="HK82" s="3"/>
      <c r="HL82" s="3"/>
      <c r="HM82" s="3"/>
      <c r="HN82" s="3"/>
      <c r="HO82" s="3"/>
      <c r="HP82" s="3"/>
      <c r="HQ82" s="3"/>
      <c r="HR82" s="3"/>
      <c r="HS82" s="3"/>
      <c r="HT82" s="3"/>
      <c r="HU82" s="3"/>
      <c r="HV82" s="3"/>
      <c r="HW82" s="3"/>
      <c r="HX82" s="3"/>
      <c r="HY82" s="3"/>
      <c r="HZ82" s="3"/>
      <c r="IA82" s="3"/>
      <c r="IB82" s="3"/>
      <c r="IC82" s="3"/>
      <c r="ID82" s="3"/>
      <c r="IE82" s="3"/>
      <c r="IF82" s="3"/>
      <c r="IG82" s="3"/>
      <c r="IH82" s="3"/>
      <c r="II82" s="3"/>
      <c r="IJ82" s="3"/>
      <c r="IK82" s="3"/>
      <c r="IL82" s="3"/>
      <c r="IM82" s="3"/>
      <c r="IN82" s="3"/>
      <c r="IO82" s="3"/>
      <c r="IP82" s="3"/>
      <c r="IQ82" s="3"/>
      <c r="IR82" s="3"/>
      <c r="IS82" s="3"/>
      <c r="IT82" s="3"/>
      <c r="IU82" s="3"/>
      <c r="IV82" s="3"/>
    </row>
    <row r="83" ht="33.75" customHeight="1">
      <c r="A83" s="39"/>
      <c r="B83" s="39"/>
      <c r="C83" s="41" t="s">
        <v>109</v>
      </c>
      <c r="D83" s="49"/>
      <c r="E83" s="49"/>
      <c r="F83" s="49"/>
      <c r="G83" s="49"/>
      <c r="H83" s="49"/>
      <c r="I83" s="2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  <c r="FY83" s="3"/>
      <c r="FZ83" s="3"/>
      <c r="GA83" s="3"/>
      <c r="GB83" s="3"/>
      <c r="GC83" s="3"/>
      <c r="GD83" s="3"/>
      <c r="GE83" s="3"/>
      <c r="GF83" s="3"/>
      <c r="GG83" s="3"/>
      <c r="GH83" s="3"/>
      <c r="GI83" s="3"/>
      <c r="GJ83" s="3"/>
      <c r="GK83" s="3"/>
      <c r="GL83" s="3"/>
      <c r="GM83" s="3"/>
      <c r="GN83" s="3"/>
      <c r="GO83" s="3"/>
      <c r="GP83" s="3"/>
      <c r="GQ83" s="3"/>
      <c r="GR83" s="3"/>
      <c r="GS83" s="3"/>
      <c r="GT83" s="3"/>
      <c r="GU83" s="3"/>
      <c r="GV83" s="3"/>
      <c r="GW83" s="3"/>
      <c r="GX83" s="3"/>
      <c r="GY83" s="3"/>
      <c r="GZ83" s="3"/>
      <c r="HA83" s="3"/>
      <c r="HB83" s="3"/>
      <c r="HC83" s="3"/>
      <c r="HD83" s="3"/>
      <c r="HE83" s="3"/>
      <c r="HF83" s="3"/>
      <c r="HG83" s="3"/>
      <c r="HH83" s="3"/>
      <c r="HI83" s="3"/>
      <c r="HJ83" s="3"/>
      <c r="HK83" s="3"/>
      <c r="HL83" s="3"/>
      <c r="HM83" s="3"/>
      <c r="HN83" s="3"/>
      <c r="HO83" s="3"/>
      <c r="HP83" s="3"/>
      <c r="HQ83" s="3"/>
      <c r="HR83" s="3"/>
      <c r="HS83" s="3"/>
      <c r="HT83" s="3"/>
      <c r="HU83" s="3"/>
      <c r="HV83" s="3"/>
      <c r="HW83" s="3"/>
      <c r="HX83" s="3"/>
      <c r="HY83" s="3"/>
      <c r="HZ83" s="3"/>
      <c r="IA83" s="3"/>
      <c r="IB83" s="3"/>
      <c r="IC83" s="3"/>
      <c r="ID83" s="3"/>
      <c r="IE83" s="3"/>
      <c r="IF83" s="3"/>
      <c r="IG83" s="3"/>
      <c r="IH83" s="3"/>
      <c r="II83" s="3"/>
      <c r="IJ83" s="3"/>
      <c r="IK83" s="3"/>
      <c r="IL83" s="3"/>
      <c r="IM83" s="3"/>
      <c r="IN83" s="3"/>
      <c r="IO83" s="3"/>
      <c r="IP83" s="3"/>
      <c r="IQ83" s="3"/>
      <c r="IR83" s="3"/>
      <c r="IS83" s="3"/>
      <c r="IT83" s="3"/>
      <c r="IU83" s="3"/>
      <c r="IV83" s="3"/>
    </row>
    <row r="84" ht="42.75" customHeight="1">
      <c r="A84" s="43" t="s">
        <v>110</v>
      </c>
      <c r="B84" s="78" t="s">
        <v>111</v>
      </c>
      <c r="C84" s="45" t="s">
        <v>112</v>
      </c>
      <c r="D84" s="49"/>
      <c r="E84" s="49"/>
      <c r="F84" s="49"/>
      <c r="G84" s="79" t="str">
        <f>1947.06323/3.93</f>
        <v>495.436</v>
      </c>
      <c r="H84" s="64" t="str">
        <f t="shared" ref="H84:H107" si="27">SUM(D84:G84)</f>
        <v>495.44</v>
      </c>
      <c r="I84" s="2"/>
      <c r="J84" s="3" t="s">
        <v>113</v>
      </c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  <c r="BZ84" s="3"/>
      <c r="CA84" s="3"/>
      <c r="CB84" s="3"/>
      <c r="CC84" s="3"/>
      <c r="CD84" s="3"/>
      <c r="CE84" s="3"/>
      <c r="CF84" s="3"/>
      <c r="CG84" s="3"/>
      <c r="CH84" s="3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  <c r="FY84" s="3"/>
      <c r="FZ84" s="3"/>
      <c r="GA84" s="3"/>
      <c r="GB84" s="3"/>
      <c r="GC84" s="3"/>
      <c r="GD84" s="3"/>
      <c r="GE84" s="3"/>
      <c r="GF84" s="3"/>
      <c r="GG84" s="3"/>
      <c r="GH84" s="3"/>
      <c r="GI84" s="3"/>
      <c r="GJ84" s="3"/>
      <c r="GK84" s="3"/>
      <c r="GL84" s="3"/>
      <c r="GM84" s="3"/>
      <c r="GN84" s="3"/>
      <c r="GO84" s="3"/>
      <c r="GP84" s="3"/>
      <c r="GQ84" s="3"/>
      <c r="GR84" s="3"/>
      <c r="GS84" s="3"/>
      <c r="GT84" s="3"/>
      <c r="GU84" s="3"/>
      <c r="GV84" s="3"/>
      <c r="GW84" s="3"/>
      <c r="GX84" s="3"/>
      <c r="GY84" s="3"/>
      <c r="GZ84" s="3"/>
      <c r="HA84" s="3"/>
      <c r="HB84" s="3"/>
      <c r="HC84" s="3"/>
      <c r="HD84" s="3"/>
      <c r="HE84" s="3"/>
      <c r="HF84" s="3"/>
      <c r="HG84" s="3"/>
      <c r="HH84" s="3"/>
      <c r="HI84" s="3"/>
      <c r="HJ84" s="3"/>
      <c r="HK84" s="3"/>
      <c r="HL84" s="3"/>
      <c r="HM84" s="3"/>
      <c r="HN84" s="3"/>
      <c r="HO84" s="3"/>
      <c r="HP84" s="3"/>
      <c r="HQ84" s="3"/>
      <c r="HR84" s="3"/>
      <c r="HS84" s="3"/>
      <c r="HT84" s="3"/>
      <c r="HU84" s="3"/>
      <c r="HV84" s="3"/>
      <c r="HW84" s="3"/>
      <c r="HX84" s="3"/>
      <c r="HY84" s="3"/>
      <c r="HZ84" s="3"/>
      <c r="IA84" s="3"/>
      <c r="IB84" s="3"/>
      <c r="IC84" s="3"/>
      <c r="ID84" s="3"/>
      <c r="IE84" s="3"/>
      <c r="IF84" s="3"/>
      <c r="IG84" s="3"/>
      <c r="IH84" s="3"/>
      <c r="II84" s="3"/>
      <c r="IJ84" s="3"/>
      <c r="IK84" s="3"/>
      <c r="IL84" s="3"/>
      <c r="IM84" s="3"/>
      <c r="IN84" s="3"/>
      <c r="IO84" s="3"/>
      <c r="IP84" s="3"/>
      <c r="IQ84" s="3"/>
      <c r="IR84" s="3"/>
      <c r="IS84" s="3"/>
      <c r="IT84" s="3"/>
      <c r="IU84" s="3"/>
      <c r="IV84" s="3"/>
    </row>
    <row r="85" ht="39.75" customHeight="1">
      <c r="A85" s="43" t="s">
        <v>114</v>
      </c>
      <c r="B85" s="78" t="s">
        <v>115</v>
      </c>
      <c r="C85" s="45" t="s">
        <v>116</v>
      </c>
      <c r="D85" s="49"/>
      <c r="E85" s="49"/>
      <c r="F85" s="49"/>
      <c r="G85" s="79" t="str">
        <f>4128.71402/44.5</f>
        <v>92.780</v>
      </c>
      <c r="H85" s="64" t="str">
        <f t="shared" si="27"/>
        <v>92.78</v>
      </c>
      <c r="I85" s="42" t="s">
        <v>117</v>
      </c>
      <c r="J85" s="3" t="s">
        <v>118</v>
      </c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3"/>
      <c r="BX85" s="3"/>
      <c r="BY85" s="3"/>
      <c r="BZ85" s="3"/>
      <c r="CA85" s="3"/>
      <c r="CB85" s="3"/>
      <c r="CC85" s="3"/>
      <c r="CD85" s="3"/>
      <c r="CE85" s="3"/>
      <c r="CF85" s="3"/>
      <c r="CG85" s="3"/>
      <c r="CH85" s="3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  <c r="FY85" s="3"/>
      <c r="FZ85" s="3"/>
      <c r="GA85" s="3"/>
      <c r="GB85" s="3"/>
      <c r="GC85" s="3"/>
      <c r="GD85" s="3"/>
      <c r="GE85" s="3"/>
      <c r="GF85" s="3"/>
      <c r="GG85" s="3"/>
      <c r="GH85" s="3"/>
      <c r="GI85" s="3"/>
      <c r="GJ85" s="3"/>
      <c r="GK85" s="3"/>
      <c r="GL85" s="3"/>
      <c r="GM85" s="3"/>
      <c r="GN85" s="3"/>
      <c r="GO85" s="3"/>
      <c r="GP85" s="3"/>
      <c r="GQ85" s="3"/>
      <c r="GR85" s="3"/>
      <c r="GS85" s="3"/>
      <c r="GT85" s="3"/>
      <c r="GU85" s="3"/>
      <c r="GV85" s="3"/>
      <c r="GW85" s="3"/>
      <c r="GX85" s="3"/>
      <c r="GY85" s="3"/>
      <c r="GZ85" s="3"/>
      <c r="HA85" s="3"/>
      <c r="HB85" s="3"/>
      <c r="HC85" s="3"/>
      <c r="HD85" s="3"/>
      <c r="HE85" s="3"/>
      <c r="HF85" s="3"/>
      <c r="HG85" s="3"/>
      <c r="HH85" s="3"/>
      <c r="HI85" s="3"/>
      <c r="HJ85" s="3"/>
      <c r="HK85" s="3"/>
      <c r="HL85" s="3"/>
      <c r="HM85" s="3"/>
      <c r="HN85" s="3"/>
      <c r="HO85" s="3"/>
      <c r="HP85" s="3"/>
      <c r="HQ85" s="3"/>
      <c r="HR85" s="3"/>
      <c r="HS85" s="3"/>
      <c r="HT85" s="3"/>
      <c r="HU85" s="3"/>
      <c r="HV85" s="3"/>
      <c r="HW85" s="3"/>
      <c r="HX85" s="3"/>
      <c r="HY85" s="3"/>
      <c r="HZ85" s="3"/>
      <c r="IA85" s="3"/>
      <c r="IB85" s="3"/>
      <c r="IC85" s="3"/>
      <c r="ID85" s="3"/>
      <c r="IE85" s="3"/>
      <c r="IF85" s="3"/>
      <c r="IG85" s="3"/>
      <c r="IH85" s="3"/>
      <c r="II85" s="3"/>
      <c r="IJ85" s="3"/>
      <c r="IK85" s="3"/>
      <c r="IL85" s="3"/>
      <c r="IM85" s="3"/>
      <c r="IN85" s="3"/>
      <c r="IO85" s="3"/>
      <c r="IP85" s="3"/>
      <c r="IQ85" s="3"/>
      <c r="IR85" s="3"/>
      <c r="IS85" s="3"/>
      <c r="IT85" s="3"/>
      <c r="IU85" s="3"/>
      <c r="IV85" s="3"/>
    </row>
    <row r="86" ht="37.5" customHeight="1">
      <c r="A86" s="43" t="s">
        <v>119</v>
      </c>
      <c r="B86" s="78" t="s">
        <v>120</v>
      </c>
      <c r="C86" s="45" t="s">
        <v>121</v>
      </c>
      <c r="D86" s="49"/>
      <c r="E86" s="49"/>
      <c r="F86" s="49"/>
      <c r="G86" s="79" t="str">
        <f>6601.07271/44.5</f>
        <v>148.339</v>
      </c>
      <c r="H86" s="64" t="str">
        <f t="shared" si="27"/>
        <v>148.34</v>
      </c>
      <c r="I86" s="48"/>
      <c r="J86" s="3" t="s">
        <v>118</v>
      </c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3"/>
      <c r="CA86" s="3"/>
      <c r="CB86" s="3"/>
      <c r="CC86" s="3"/>
      <c r="CD86" s="3"/>
      <c r="CE86" s="3"/>
      <c r="CF86" s="3"/>
      <c r="CG86" s="3"/>
      <c r="CH86" s="3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  <c r="FY86" s="3"/>
      <c r="FZ86" s="3"/>
      <c r="GA86" s="3"/>
      <c r="GB86" s="3"/>
      <c r="GC86" s="3"/>
      <c r="GD86" s="3"/>
      <c r="GE86" s="3"/>
      <c r="GF86" s="3"/>
      <c r="GG86" s="3"/>
      <c r="GH86" s="3"/>
      <c r="GI86" s="3"/>
      <c r="GJ86" s="3"/>
      <c r="GK86" s="3"/>
      <c r="GL86" s="3"/>
      <c r="GM86" s="3"/>
      <c r="GN86" s="3"/>
      <c r="GO86" s="3"/>
      <c r="GP86" s="3"/>
      <c r="GQ86" s="3"/>
      <c r="GR86" s="3"/>
      <c r="GS86" s="3"/>
      <c r="GT86" s="3"/>
      <c r="GU86" s="3"/>
      <c r="GV86" s="3"/>
      <c r="GW86" s="3"/>
      <c r="GX86" s="3"/>
      <c r="GY86" s="3"/>
      <c r="GZ86" s="3"/>
      <c r="HA86" s="3"/>
      <c r="HB86" s="3"/>
      <c r="HC86" s="3"/>
      <c r="HD86" s="3"/>
      <c r="HE86" s="3"/>
      <c r="HF86" s="3"/>
      <c r="HG86" s="3"/>
      <c r="HH86" s="3"/>
      <c r="HI86" s="3"/>
      <c r="HJ86" s="3"/>
      <c r="HK86" s="3"/>
      <c r="HL86" s="3"/>
      <c r="HM86" s="3"/>
      <c r="HN86" s="3"/>
      <c r="HO86" s="3"/>
      <c r="HP86" s="3"/>
      <c r="HQ86" s="3"/>
      <c r="HR86" s="3"/>
      <c r="HS86" s="3"/>
      <c r="HT86" s="3"/>
      <c r="HU86" s="3"/>
      <c r="HV86" s="3"/>
      <c r="HW86" s="3"/>
      <c r="HX86" s="3"/>
      <c r="HY86" s="3"/>
      <c r="HZ86" s="3"/>
      <c r="IA86" s="3"/>
      <c r="IB86" s="3"/>
      <c r="IC86" s="3"/>
      <c r="ID86" s="3"/>
      <c r="IE86" s="3"/>
      <c r="IF86" s="3"/>
      <c r="IG86" s="3"/>
      <c r="IH86" s="3"/>
      <c r="II86" s="3"/>
      <c r="IJ86" s="3"/>
      <c r="IK86" s="3"/>
      <c r="IL86" s="3"/>
      <c r="IM86" s="3"/>
      <c r="IN86" s="3"/>
      <c r="IO86" s="3"/>
      <c r="IP86" s="3"/>
      <c r="IQ86" s="3"/>
      <c r="IR86" s="3"/>
      <c r="IS86" s="3"/>
      <c r="IT86" s="3"/>
      <c r="IU86" s="3"/>
      <c r="IV86" s="3"/>
    </row>
    <row r="87" ht="45.75" customHeight="1">
      <c r="A87" s="43" t="s">
        <v>122</v>
      </c>
      <c r="B87" s="78" t="s">
        <v>123</v>
      </c>
      <c r="C87" s="45" t="s">
        <v>124</v>
      </c>
      <c r="D87" s="49"/>
      <c r="E87" s="49"/>
      <c r="F87" s="49"/>
      <c r="G87" s="79" t="str">
        <f>651.5073/44.5</f>
        <v>14.641</v>
      </c>
      <c r="H87" s="64" t="str">
        <f t="shared" si="27"/>
        <v>14.64</v>
      </c>
      <c r="I87" s="48"/>
      <c r="J87" s="3" t="s">
        <v>118</v>
      </c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  <c r="BZ87" s="3"/>
      <c r="CA87" s="3"/>
      <c r="CB87" s="3"/>
      <c r="CC87" s="3"/>
      <c r="CD87" s="3"/>
      <c r="CE87" s="3"/>
      <c r="CF87" s="3"/>
      <c r="CG87" s="3"/>
      <c r="CH87" s="3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  <c r="FY87" s="3"/>
      <c r="FZ87" s="3"/>
      <c r="GA87" s="3"/>
      <c r="GB87" s="3"/>
      <c r="GC87" s="3"/>
      <c r="GD87" s="3"/>
      <c r="GE87" s="3"/>
      <c r="GF87" s="3"/>
      <c r="GG87" s="3"/>
      <c r="GH87" s="3"/>
      <c r="GI87" s="3"/>
      <c r="GJ87" s="3"/>
      <c r="GK87" s="3"/>
      <c r="GL87" s="3"/>
      <c r="GM87" s="3"/>
      <c r="GN87" s="3"/>
      <c r="GO87" s="3"/>
      <c r="GP87" s="3"/>
      <c r="GQ87" s="3"/>
      <c r="GR87" s="3"/>
      <c r="GS87" s="3"/>
      <c r="GT87" s="3"/>
      <c r="GU87" s="3"/>
      <c r="GV87" s="3"/>
      <c r="GW87" s="3"/>
      <c r="GX87" s="3"/>
      <c r="GY87" s="3"/>
      <c r="GZ87" s="3"/>
      <c r="HA87" s="3"/>
      <c r="HB87" s="3"/>
      <c r="HC87" s="3"/>
      <c r="HD87" s="3"/>
      <c r="HE87" s="3"/>
      <c r="HF87" s="3"/>
      <c r="HG87" s="3"/>
      <c r="HH87" s="3"/>
      <c r="HI87" s="3"/>
      <c r="HJ87" s="3"/>
      <c r="HK87" s="3"/>
      <c r="HL87" s="3"/>
      <c r="HM87" s="3"/>
      <c r="HN87" s="3"/>
      <c r="HO87" s="3"/>
      <c r="HP87" s="3"/>
      <c r="HQ87" s="3"/>
      <c r="HR87" s="3"/>
      <c r="HS87" s="3"/>
      <c r="HT87" s="3"/>
      <c r="HU87" s="3"/>
      <c r="HV87" s="3"/>
      <c r="HW87" s="3"/>
      <c r="HX87" s="3"/>
      <c r="HY87" s="3"/>
      <c r="HZ87" s="3"/>
      <c r="IA87" s="3"/>
      <c r="IB87" s="3"/>
      <c r="IC87" s="3"/>
      <c r="ID87" s="3"/>
      <c r="IE87" s="3"/>
      <c r="IF87" s="3"/>
      <c r="IG87" s="3"/>
      <c r="IH87" s="3"/>
      <c r="II87" s="3"/>
      <c r="IJ87" s="3"/>
      <c r="IK87" s="3"/>
      <c r="IL87" s="3"/>
      <c r="IM87" s="3"/>
      <c r="IN87" s="3"/>
      <c r="IO87" s="3"/>
      <c r="IP87" s="3"/>
      <c r="IQ87" s="3"/>
      <c r="IR87" s="3"/>
      <c r="IS87" s="3"/>
      <c r="IT87" s="3"/>
      <c r="IU87" s="3"/>
      <c r="IV87" s="3"/>
    </row>
    <row r="88" ht="48.75" customHeight="1">
      <c r="A88" s="43" t="s">
        <v>125</v>
      </c>
      <c r="B88" s="80" t="s">
        <v>126</v>
      </c>
      <c r="C88" s="45" t="s">
        <v>127</v>
      </c>
      <c r="D88" s="49"/>
      <c r="E88" s="49"/>
      <c r="F88" s="49"/>
      <c r="G88" s="79" t="str">
        <f>2161.16196/3.92</f>
        <v>551.317</v>
      </c>
      <c r="H88" s="64" t="str">
        <f t="shared" si="27"/>
        <v>551.32</v>
      </c>
      <c r="I88" s="81" t="s">
        <v>128</v>
      </c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3"/>
      <c r="CB88" s="3"/>
      <c r="CC88" s="3"/>
      <c r="CD88" s="3"/>
      <c r="CE88" s="3"/>
      <c r="CF88" s="3"/>
      <c r="CG88" s="3"/>
      <c r="CH88" s="3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  <c r="FY88" s="3"/>
      <c r="FZ88" s="3"/>
      <c r="GA88" s="3"/>
      <c r="GB88" s="3"/>
      <c r="GC88" s="3"/>
      <c r="GD88" s="3"/>
      <c r="GE88" s="3"/>
      <c r="GF88" s="3"/>
      <c r="GG88" s="3"/>
      <c r="GH88" s="3"/>
      <c r="GI88" s="3"/>
      <c r="GJ88" s="3"/>
      <c r="GK88" s="3"/>
      <c r="GL88" s="3"/>
      <c r="GM88" s="3"/>
      <c r="GN88" s="3"/>
      <c r="GO88" s="3"/>
      <c r="GP88" s="3"/>
      <c r="GQ88" s="3"/>
      <c r="GR88" s="3"/>
      <c r="GS88" s="3"/>
      <c r="GT88" s="3"/>
      <c r="GU88" s="3"/>
      <c r="GV88" s="3"/>
      <c r="GW88" s="3"/>
      <c r="GX88" s="3"/>
      <c r="GY88" s="3"/>
      <c r="GZ88" s="3"/>
      <c r="HA88" s="3"/>
      <c r="HB88" s="3"/>
      <c r="HC88" s="3"/>
      <c r="HD88" s="3"/>
      <c r="HE88" s="3"/>
      <c r="HF88" s="3"/>
      <c r="HG88" s="3"/>
      <c r="HH88" s="3"/>
      <c r="HI88" s="3"/>
      <c r="HJ88" s="3"/>
      <c r="HK88" s="3"/>
      <c r="HL88" s="3"/>
      <c r="HM88" s="3"/>
      <c r="HN88" s="3"/>
      <c r="HO88" s="3"/>
      <c r="HP88" s="3"/>
      <c r="HQ88" s="3"/>
      <c r="HR88" s="3"/>
      <c r="HS88" s="3"/>
      <c r="HT88" s="3"/>
      <c r="HU88" s="3"/>
      <c r="HV88" s="3"/>
      <c r="HW88" s="3"/>
      <c r="HX88" s="3"/>
      <c r="HY88" s="3"/>
      <c r="HZ88" s="3"/>
      <c r="IA88" s="3"/>
      <c r="IB88" s="3"/>
      <c r="IC88" s="3"/>
      <c r="ID88" s="3"/>
      <c r="IE88" s="3"/>
      <c r="IF88" s="3"/>
      <c r="IG88" s="3"/>
      <c r="IH88" s="3"/>
      <c r="II88" s="3"/>
      <c r="IJ88" s="3"/>
      <c r="IK88" s="3"/>
      <c r="IL88" s="3"/>
      <c r="IM88" s="3"/>
      <c r="IN88" s="3"/>
      <c r="IO88" s="3"/>
      <c r="IP88" s="3"/>
      <c r="IQ88" s="3"/>
      <c r="IR88" s="3"/>
      <c r="IS88" s="3"/>
      <c r="IT88" s="3"/>
      <c r="IU88" s="3"/>
      <c r="IV88" s="3"/>
    </row>
    <row r="89" ht="46.5" customHeight="1">
      <c r="A89" s="43" t="s">
        <v>129</v>
      </c>
      <c r="B89" s="80" t="s">
        <v>130</v>
      </c>
      <c r="C89" s="45" t="s">
        <v>131</v>
      </c>
      <c r="D89" s="49"/>
      <c r="E89" s="49"/>
      <c r="F89" s="49"/>
      <c r="G89" s="79" t="str">
        <f>(26645.9281+39968.89215)/3.92</f>
        <v>16,993.577</v>
      </c>
      <c r="H89" s="64" t="str">
        <f t="shared" si="27"/>
        <v>16,993.58</v>
      </c>
      <c r="I89" s="48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  <c r="CA89" s="3"/>
      <c r="CB89" s="3"/>
      <c r="CC89" s="3"/>
      <c r="CD89" s="3"/>
      <c r="CE89" s="3"/>
      <c r="CF89" s="3"/>
      <c r="CG89" s="3"/>
      <c r="CH89" s="3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  <c r="FY89" s="3"/>
      <c r="FZ89" s="3"/>
      <c r="GA89" s="3"/>
      <c r="GB89" s="3"/>
      <c r="GC89" s="3"/>
      <c r="GD89" s="3"/>
      <c r="GE89" s="3"/>
      <c r="GF89" s="3"/>
      <c r="GG89" s="3"/>
      <c r="GH89" s="3"/>
      <c r="GI89" s="3"/>
      <c r="GJ89" s="3"/>
      <c r="GK89" s="3"/>
      <c r="GL89" s="3"/>
      <c r="GM89" s="3"/>
      <c r="GN89" s="3"/>
      <c r="GO89" s="3"/>
      <c r="GP89" s="3"/>
      <c r="GQ89" s="3"/>
      <c r="GR89" s="3"/>
      <c r="GS89" s="3"/>
      <c r="GT89" s="3"/>
      <c r="GU89" s="3"/>
      <c r="GV89" s="3"/>
      <c r="GW89" s="3"/>
      <c r="GX89" s="3"/>
      <c r="GY89" s="3"/>
      <c r="GZ89" s="3"/>
      <c r="HA89" s="3"/>
      <c r="HB89" s="3"/>
      <c r="HC89" s="3"/>
      <c r="HD89" s="3"/>
      <c r="HE89" s="3"/>
      <c r="HF89" s="3"/>
      <c r="HG89" s="3"/>
      <c r="HH89" s="3"/>
      <c r="HI89" s="3"/>
      <c r="HJ89" s="3"/>
      <c r="HK89" s="3"/>
      <c r="HL89" s="3"/>
      <c r="HM89" s="3"/>
      <c r="HN89" s="3"/>
      <c r="HO89" s="3"/>
      <c r="HP89" s="3"/>
      <c r="HQ89" s="3"/>
      <c r="HR89" s="3"/>
      <c r="HS89" s="3"/>
      <c r="HT89" s="3"/>
      <c r="HU89" s="3"/>
      <c r="HV89" s="3"/>
      <c r="HW89" s="3"/>
      <c r="HX89" s="3"/>
      <c r="HY89" s="3"/>
      <c r="HZ89" s="3"/>
      <c r="IA89" s="3"/>
      <c r="IB89" s="3"/>
      <c r="IC89" s="3"/>
      <c r="ID89" s="3"/>
      <c r="IE89" s="3"/>
      <c r="IF89" s="3"/>
      <c r="IG89" s="3"/>
      <c r="IH89" s="3"/>
      <c r="II89" s="3"/>
      <c r="IJ89" s="3"/>
      <c r="IK89" s="3"/>
      <c r="IL89" s="3"/>
      <c r="IM89" s="3"/>
      <c r="IN89" s="3"/>
      <c r="IO89" s="3"/>
      <c r="IP89" s="3"/>
      <c r="IQ89" s="3"/>
      <c r="IR89" s="3"/>
      <c r="IS89" s="3"/>
      <c r="IT89" s="3"/>
      <c r="IU89" s="3"/>
      <c r="IV89" s="3"/>
    </row>
    <row r="90" ht="48.75" customHeight="1">
      <c r="A90" s="43" t="s">
        <v>132</v>
      </c>
      <c r="B90" s="80" t="s">
        <v>130</v>
      </c>
      <c r="C90" s="45" t="s">
        <v>133</v>
      </c>
      <c r="D90" s="49"/>
      <c r="E90" s="49"/>
      <c r="F90" s="49"/>
      <c r="G90" s="79" t="str">
        <f>(75.19814+112.79721)/3.92</f>
        <v>47.958</v>
      </c>
      <c r="H90" s="64" t="str">
        <f t="shared" si="27"/>
        <v>47.96</v>
      </c>
      <c r="I90" s="48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  <c r="CA90" s="3"/>
      <c r="CB90" s="3"/>
      <c r="CC90" s="3"/>
      <c r="CD90" s="3"/>
      <c r="CE90" s="3"/>
      <c r="CF90" s="3"/>
      <c r="CG90" s="3"/>
      <c r="CH90" s="3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  <c r="FY90" s="3"/>
      <c r="FZ90" s="3"/>
      <c r="GA90" s="3"/>
      <c r="GB90" s="3"/>
      <c r="GC90" s="3"/>
      <c r="GD90" s="3"/>
      <c r="GE90" s="3"/>
      <c r="GF90" s="3"/>
      <c r="GG90" s="3"/>
      <c r="GH90" s="3"/>
      <c r="GI90" s="3"/>
      <c r="GJ90" s="3"/>
      <c r="GK90" s="3"/>
      <c r="GL90" s="3"/>
      <c r="GM90" s="3"/>
      <c r="GN90" s="3"/>
      <c r="GO90" s="3"/>
      <c r="GP90" s="3"/>
      <c r="GQ90" s="3"/>
      <c r="GR90" s="3"/>
      <c r="GS90" s="3"/>
      <c r="GT90" s="3"/>
      <c r="GU90" s="3"/>
      <c r="GV90" s="3"/>
      <c r="GW90" s="3"/>
      <c r="GX90" s="3"/>
      <c r="GY90" s="3"/>
      <c r="GZ90" s="3"/>
      <c r="HA90" s="3"/>
      <c r="HB90" s="3"/>
      <c r="HC90" s="3"/>
      <c r="HD90" s="3"/>
      <c r="HE90" s="3"/>
      <c r="HF90" s="3"/>
      <c r="HG90" s="3"/>
      <c r="HH90" s="3"/>
      <c r="HI90" s="3"/>
      <c r="HJ90" s="3"/>
      <c r="HK90" s="3"/>
      <c r="HL90" s="3"/>
      <c r="HM90" s="3"/>
      <c r="HN90" s="3"/>
      <c r="HO90" s="3"/>
      <c r="HP90" s="3"/>
      <c r="HQ90" s="3"/>
      <c r="HR90" s="3"/>
      <c r="HS90" s="3"/>
      <c r="HT90" s="3"/>
      <c r="HU90" s="3"/>
      <c r="HV90" s="3"/>
      <c r="HW90" s="3"/>
      <c r="HX90" s="3"/>
      <c r="HY90" s="3"/>
      <c r="HZ90" s="3"/>
      <c r="IA90" s="3"/>
      <c r="IB90" s="3"/>
      <c r="IC90" s="3"/>
      <c r="ID90" s="3"/>
      <c r="IE90" s="3"/>
      <c r="IF90" s="3"/>
      <c r="IG90" s="3"/>
      <c r="IH90" s="3"/>
      <c r="II90" s="3"/>
      <c r="IJ90" s="3"/>
      <c r="IK90" s="3"/>
      <c r="IL90" s="3"/>
      <c r="IM90" s="3"/>
      <c r="IN90" s="3"/>
      <c r="IO90" s="3"/>
      <c r="IP90" s="3"/>
      <c r="IQ90" s="3"/>
      <c r="IR90" s="3"/>
      <c r="IS90" s="3"/>
      <c r="IT90" s="3"/>
      <c r="IU90" s="3"/>
      <c r="IV90" s="3"/>
    </row>
    <row r="91" ht="45.0" customHeight="1">
      <c r="A91" s="43" t="s">
        <v>134</v>
      </c>
      <c r="B91" s="80" t="s">
        <v>130</v>
      </c>
      <c r="C91" s="45" t="s">
        <v>135</v>
      </c>
      <c r="D91" s="49"/>
      <c r="E91" s="49"/>
      <c r="F91" s="49"/>
      <c r="G91" s="79" t="str">
        <f>(26.18921+39.28382)/3.92</f>
        <v>16.702</v>
      </c>
      <c r="H91" s="64" t="str">
        <f t="shared" si="27"/>
        <v>16.70</v>
      </c>
      <c r="I91" s="48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3"/>
      <c r="CJ91" s="3"/>
      <c r="CK91" s="3"/>
      <c r="CL91" s="3"/>
      <c r="CM91" s="3"/>
      <c r="CN91" s="3"/>
      <c r="CO91" s="3"/>
      <c r="CP91" s="3"/>
      <c r="CQ91" s="3"/>
      <c r="CR91" s="3"/>
      <c r="CS91" s="3"/>
      <c r="CT91" s="3"/>
      <c r="CU91" s="3"/>
      <c r="CV91" s="3"/>
      <c r="CW91" s="3"/>
      <c r="CX91" s="3"/>
      <c r="CY91" s="3"/>
      <c r="CZ91" s="3"/>
      <c r="DA91" s="3"/>
      <c r="DB91" s="3"/>
      <c r="DC91" s="3"/>
      <c r="DD91" s="3"/>
      <c r="DE91" s="3"/>
      <c r="DF91" s="3"/>
      <c r="DG91" s="3"/>
      <c r="DH91" s="3"/>
      <c r="DI91" s="3"/>
      <c r="DJ91" s="3"/>
      <c r="DK91" s="3"/>
      <c r="DL91" s="3"/>
      <c r="DM91" s="3"/>
      <c r="DN91" s="3"/>
      <c r="DO91" s="3"/>
      <c r="DP91" s="3"/>
      <c r="DQ91" s="3"/>
      <c r="DR91" s="3"/>
      <c r="DS91" s="3"/>
      <c r="DT91" s="3"/>
      <c r="DU91" s="3"/>
      <c r="DV91" s="3"/>
      <c r="DW91" s="3"/>
      <c r="DX91" s="3"/>
      <c r="DY91" s="3"/>
      <c r="DZ91" s="3"/>
      <c r="EA91" s="3"/>
      <c r="EB91" s="3"/>
      <c r="EC91" s="3"/>
      <c r="ED91" s="3"/>
      <c r="EE91" s="3"/>
      <c r="EF91" s="3"/>
      <c r="EG91" s="3"/>
      <c r="EH91" s="3"/>
      <c r="EI91" s="3"/>
      <c r="EJ91" s="3"/>
      <c r="EK91" s="3"/>
      <c r="EL91" s="3"/>
      <c r="EM91" s="3"/>
      <c r="EN91" s="3"/>
      <c r="EO91" s="3"/>
      <c r="EP91" s="3"/>
      <c r="EQ91" s="3"/>
      <c r="ER91" s="3"/>
      <c r="ES91" s="3"/>
      <c r="ET91" s="3"/>
      <c r="EU91" s="3"/>
      <c r="EV91" s="3"/>
      <c r="EW91" s="3"/>
      <c r="EX91" s="3"/>
      <c r="EY91" s="3"/>
      <c r="EZ91" s="3"/>
      <c r="FA91" s="3"/>
      <c r="FB91" s="3"/>
      <c r="FC91" s="3"/>
      <c r="FD91" s="3"/>
      <c r="FE91" s="3"/>
      <c r="FF91" s="3"/>
      <c r="FG91" s="3"/>
      <c r="FH91" s="3"/>
      <c r="FI91" s="3"/>
      <c r="FJ91" s="3"/>
      <c r="FK91" s="3"/>
      <c r="FL91" s="3"/>
      <c r="FM91" s="3"/>
      <c r="FN91" s="3"/>
      <c r="FO91" s="3"/>
      <c r="FP91" s="3"/>
      <c r="FQ91" s="3"/>
      <c r="FR91" s="3"/>
      <c r="FS91" s="3"/>
      <c r="FT91" s="3"/>
      <c r="FU91" s="3"/>
      <c r="FV91" s="3"/>
      <c r="FW91" s="3"/>
      <c r="FX91" s="3"/>
      <c r="FY91" s="3"/>
      <c r="FZ91" s="3"/>
      <c r="GA91" s="3"/>
      <c r="GB91" s="3"/>
      <c r="GC91" s="3"/>
      <c r="GD91" s="3"/>
      <c r="GE91" s="3"/>
      <c r="GF91" s="3"/>
      <c r="GG91" s="3"/>
      <c r="GH91" s="3"/>
      <c r="GI91" s="3"/>
      <c r="GJ91" s="3"/>
      <c r="GK91" s="3"/>
      <c r="GL91" s="3"/>
      <c r="GM91" s="3"/>
      <c r="GN91" s="3"/>
      <c r="GO91" s="3"/>
      <c r="GP91" s="3"/>
      <c r="GQ91" s="3"/>
      <c r="GR91" s="3"/>
      <c r="GS91" s="3"/>
      <c r="GT91" s="3"/>
      <c r="GU91" s="3"/>
      <c r="GV91" s="3"/>
      <c r="GW91" s="3"/>
      <c r="GX91" s="3"/>
      <c r="GY91" s="3"/>
      <c r="GZ91" s="3"/>
      <c r="HA91" s="3"/>
      <c r="HB91" s="3"/>
      <c r="HC91" s="3"/>
      <c r="HD91" s="3"/>
      <c r="HE91" s="3"/>
      <c r="HF91" s="3"/>
      <c r="HG91" s="3"/>
      <c r="HH91" s="3"/>
      <c r="HI91" s="3"/>
      <c r="HJ91" s="3"/>
      <c r="HK91" s="3"/>
      <c r="HL91" s="3"/>
      <c r="HM91" s="3"/>
      <c r="HN91" s="3"/>
      <c r="HO91" s="3"/>
      <c r="HP91" s="3"/>
      <c r="HQ91" s="3"/>
      <c r="HR91" s="3"/>
      <c r="HS91" s="3"/>
      <c r="HT91" s="3"/>
      <c r="HU91" s="3"/>
      <c r="HV91" s="3"/>
      <c r="HW91" s="3"/>
      <c r="HX91" s="3"/>
      <c r="HY91" s="3"/>
      <c r="HZ91" s="3"/>
      <c r="IA91" s="3"/>
      <c r="IB91" s="3"/>
      <c r="IC91" s="3"/>
      <c r="ID91" s="3"/>
      <c r="IE91" s="3"/>
      <c r="IF91" s="3"/>
      <c r="IG91" s="3"/>
      <c r="IH91" s="3"/>
      <c r="II91" s="3"/>
      <c r="IJ91" s="3"/>
      <c r="IK91" s="3"/>
      <c r="IL91" s="3"/>
      <c r="IM91" s="3"/>
      <c r="IN91" s="3"/>
      <c r="IO91" s="3"/>
      <c r="IP91" s="3"/>
      <c r="IQ91" s="3"/>
      <c r="IR91" s="3"/>
      <c r="IS91" s="3"/>
      <c r="IT91" s="3"/>
      <c r="IU91" s="3"/>
      <c r="IV91" s="3"/>
    </row>
    <row r="92" ht="67.5" customHeight="1">
      <c r="A92" s="43" t="s">
        <v>136</v>
      </c>
      <c r="B92" s="80" t="s">
        <v>130</v>
      </c>
      <c r="C92" s="45" t="s">
        <v>137</v>
      </c>
      <c r="D92" s="49"/>
      <c r="E92" s="49"/>
      <c r="F92" s="49"/>
      <c r="G92" s="79" t="str">
        <f>(1945.93604+2918.90406)/3.92</f>
        <v>1,241.031</v>
      </c>
      <c r="H92" s="64" t="str">
        <f t="shared" si="27"/>
        <v>1,241.03</v>
      </c>
      <c r="I92" s="48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3"/>
      <c r="CA92" s="3"/>
      <c r="CB92" s="3"/>
      <c r="CC92" s="3"/>
      <c r="CD92" s="3"/>
      <c r="CE92" s="3"/>
      <c r="CF92" s="3"/>
      <c r="CG92" s="3"/>
      <c r="CH92" s="3"/>
      <c r="CI92" s="3"/>
      <c r="CJ92" s="3"/>
      <c r="CK92" s="3"/>
      <c r="CL92" s="3"/>
      <c r="CM92" s="3"/>
      <c r="CN92" s="3"/>
      <c r="CO92" s="3"/>
      <c r="CP92" s="3"/>
      <c r="CQ92" s="3"/>
      <c r="CR92" s="3"/>
      <c r="CS92" s="3"/>
      <c r="CT92" s="3"/>
      <c r="CU92" s="3"/>
      <c r="CV92" s="3"/>
      <c r="CW92" s="3"/>
      <c r="CX92" s="3"/>
      <c r="CY92" s="3"/>
      <c r="CZ92" s="3"/>
      <c r="DA92" s="3"/>
      <c r="DB92" s="3"/>
      <c r="DC92" s="3"/>
      <c r="DD92" s="3"/>
      <c r="DE92" s="3"/>
      <c r="DF92" s="3"/>
      <c r="DG92" s="3"/>
      <c r="DH92" s="3"/>
      <c r="DI92" s="3"/>
      <c r="DJ92" s="3"/>
      <c r="DK92" s="3"/>
      <c r="DL92" s="3"/>
      <c r="DM92" s="3"/>
      <c r="DN92" s="3"/>
      <c r="DO92" s="3"/>
      <c r="DP92" s="3"/>
      <c r="DQ92" s="3"/>
      <c r="DR92" s="3"/>
      <c r="DS92" s="3"/>
      <c r="DT92" s="3"/>
      <c r="DU92" s="3"/>
      <c r="DV92" s="3"/>
      <c r="DW92" s="3"/>
      <c r="DX92" s="3"/>
      <c r="DY92" s="3"/>
      <c r="DZ92" s="3"/>
      <c r="EA92" s="3"/>
      <c r="EB92" s="3"/>
      <c r="EC92" s="3"/>
      <c r="ED92" s="3"/>
      <c r="EE92" s="3"/>
      <c r="EF92" s="3"/>
      <c r="EG92" s="3"/>
      <c r="EH92" s="3"/>
      <c r="EI92" s="3"/>
      <c r="EJ92" s="3"/>
      <c r="EK92" s="3"/>
      <c r="EL92" s="3"/>
      <c r="EM92" s="3"/>
      <c r="EN92" s="3"/>
      <c r="EO92" s="3"/>
      <c r="EP92" s="3"/>
      <c r="EQ92" s="3"/>
      <c r="ER92" s="3"/>
      <c r="ES92" s="3"/>
      <c r="ET92" s="3"/>
      <c r="EU92" s="3"/>
      <c r="EV92" s="3"/>
      <c r="EW92" s="3"/>
      <c r="EX92" s="3"/>
      <c r="EY92" s="3"/>
      <c r="EZ92" s="3"/>
      <c r="FA92" s="3"/>
      <c r="FB92" s="3"/>
      <c r="FC92" s="3"/>
      <c r="FD92" s="3"/>
      <c r="FE92" s="3"/>
      <c r="FF92" s="3"/>
      <c r="FG92" s="3"/>
      <c r="FH92" s="3"/>
      <c r="FI92" s="3"/>
      <c r="FJ92" s="3"/>
      <c r="FK92" s="3"/>
      <c r="FL92" s="3"/>
      <c r="FM92" s="3"/>
      <c r="FN92" s="3"/>
      <c r="FO92" s="3"/>
      <c r="FP92" s="3"/>
      <c r="FQ92" s="3"/>
      <c r="FR92" s="3"/>
      <c r="FS92" s="3"/>
      <c r="FT92" s="3"/>
      <c r="FU92" s="3"/>
      <c r="FV92" s="3"/>
      <c r="FW92" s="3"/>
      <c r="FX92" s="3"/>
      <c r="FY92" s="3"/>
      <c r="FZ92" s="3"/>
      <c r="GA92" s="3"/>
      <c r="GB92" s="3"/>
      <c r="GC92" s="3"/>
      <c r="GD92" s="3"/>
      <c r="GE92" s="3"/>
      <c r="GF92" s="3"/>
      <c r="GG92" s="3"/>
      <c r="GH92" s="3"/>
      <c r="GI92" s="3"/>
      <c r="GJ92" s="3"/>
      <c r="GK92" s="3"/>
      <c r="GL92" s="3"/>
      <c r="GM92" s="3"/>
      <c r="GN92" s="3"/>
      <c r="GO92" s="3"/>
      <c r="GP92" s="3"/>
      <c r="GQ92" s="3"/>
      <c r="GR92" s="3"/>
      <c r="GS92" s="3"/>
      <c r="GT92" s="3"/>
      <c r="GU92" s="3"/>
      <c r="GV92" s="3"/>
      <c r="GW92" s="3"/>
      <c r="GX92" s="3"/>
      <c r="GY92" s="3"/>
      <c r="GZ92" s="3"/>
      <c r="HA92" s="3"/>
      <c r="HB92" s="3"/>
      <c r="HC92" s="3"/>
      <c r="HD92" s="3"/>
      <c r="HE92" s="3"/>
      <c r="HF92" s="3"/>
      <c r="HG92" s="3"/>
      <c r="HH92" s="3"/>
      <c r="HI92" s="3"/>
      <c r="HJ92" s="3"/>
      <c r="HK92" s="3"/>
      <c r="HL92" s="3"/>
      <c r="HM92" s="3"/>
      <c r="HN92" s="3"/>
      <c r="HO92" s="3"/>
      <c r="HP92" s="3"/>
      <c r="HQ92" s="3"/>
      <c r="HR92" s="3"/>
      <c r="HS92" s="3"/>
      <c r="HT92" s="3"/>
      <c r="HU92" s="3"/>
      <c r="HV92" s="3"/>
      <c r="HW92" s="3"/>
      <c r="HX92" s="3"/>
      <c r="HY92" s="3"/>
      <c r="HZ92" s="3"/>
      <c r="IA92" s="3"/>
      <c r="IB92" s="3"/>
      <c r="IC92" s="3"/>
      <c r="ID92" s="3"/>
      <c r="IE92" s="3"/>
      <c r="IF92" s="3"/>
      <c r="IG92" s="3"/>
      <c r="IH92" s="3"/>
      <c r="II92" s="3"/>
      <c r="IJ92" s="3"/>
      <c r="IK92" s="3"/>
      <c r="IL92" s="3"/>
      <c r="IM92" s="3"/>
      <c r="IN92" s="3"/>
      <c r="IO92" s="3"/>
      <c r="IP92" s="3"/>
      <c r="IQ92" s="3"/>
      <c r="IR92" s="3"/>
      <c r="IS92" s="3"/>
      <c r="IT92" s="3"/>
      <c r="IU92" s="3"/>
      <c r="IV92" s="3"/>
    </row>
    <row r="93" ht="42.75" customHeight="1">
      <c r="A93" s="43" t="s">
        <v>138</v>
      </c>
      <c r="B93" s="82" t="s">
        <v>130</v>
      </c>
      <c r="C93" s="45" t="s">
        <v>139</v>
      </c>
      <c r="D93" s="49"/>
      <c r="E93" s="49"/>
      <c r="F93" s="49"/>
      <c r="G93" s="79" t="str">
        <f>(122.24128+183.36192)/3.92</f>
        <v>77.960</v>
      </c>
      <c r="H93" s="64" t="str">
        <f t="shared" si="27"/>
        <v>77.96</v>
      </c>
      <c r="I93" s="48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  <c r="BV93" s="3"/>
      <c r="BW93" s="3"/>
      <c r="BX93" s="3"/>
      <c r="BY93" s="3"/>
      <c r="BZ93" s="3"/>
      <c r="CA93" s="3"/>
      <c r="CB93" s="3"/>
      <c r="CC93" s="3"/>
      <c r="CD93" s="3"/>
      <c r="CE93" s="3"/>
      <c r="CF93" s="3"/>
      <c r="CG93" s="3"/>
      <c r="CH93" s="3"/>
      <c r="CI93" s="3"/>
      <c r="CJ93" s="3"/>
      <c r="CK93" s="3"/>
      <c r="CL93" s="3"/>
      <c r="CM93" s="3"/>
      <c r="CN93" s="3"/>
      <c r="CO93" s="3"/>
      <c r="CP93" s="3"/>
      <c r="CQ93" s="3"/>
      <c r="CR93" s="3"/>
      <c r="CS93" s="3"/>
      <c r="CT93" s="3"/>
      <c r="CU93" s="3"/>
      <c r="CV93" s="3"/>
      <c r="CW93" s="3"/>
      <c r="CX93" s="3"/>
      <c r="CY93" s="3"/>
      <c r="CZ93" s="3"/>
      <c r="DA93" s="3"/>
      <c r="DB93" s="3"/>
      <c r="DC93" s="3"/>
      <c r="DD93" s="3"/>
      <c r="DE93" s="3"/>
      <c r="DF93" s="3"/>
      <c r="DG93" s="3"/>
      <c r="DH93" s="3"/>
      <c r="DI93" s="3"/>
      <c r="DJ93" s="3"/>
      <c r="DK93" s="3"/>
      <c r="DL93" s="3"/>
      <c r="DM93" s="3"/>
      <c r="DN93" s="3"/>
      <c r="DO93" s="3"/>
      <c r="DP93" s="3"/>
      <c r="DQ93" s="3"/>
      <c r="DR93" s="3"/>
      <c r="DS93" s="3"/>
      <c r="DT93" s="3"/>
      <c r="DU93" s="3"/>
      <c r="DV93" s="3"/>
      <c r="DW93" s="3"/>
      <c r="DX93" s="3"/>
      <c r="DY93" s="3"/>
      <c r="DZ93" s="3"/>
      <c r="EA93" s="3"/>
      <c r="EB93" s="3"/>
      <c r="EC93" s="3"/>
      <c r="ED93" s="3"/>
      <c r="EE93" s="3"/>
      <c r="EF93" s="3"/>
      <c r="EG93" s="3"/>
      <c r="EH93" s="3"/>
      <c r="EI93" s="3"/>
      <c r="EJ93" s="3"/>
      <c r="EK93" s="3"/>
      <c r="EL93" s="3"/>
      <c r="EM93" s="3"/>
      <c r="EN93" s="3"/>
      <c r="EO93" s="3"/>
      <c r="EP93" s="3"/>
      <c r="EQ93" s="3"/>
      <c r="ER93" s="3"/>
      <c r="ES93" s="3"/>
      <c r="ET93" s="3"/>
      <c r="EU93" s="3"/>
      <c r="EV93" s="3"/>
      <c r="EW93" s="3"/>
      <c r="EX93" s="3"/>
      <c r="EY93" s="3"/>
      <c r="EZ93" s="3"/>
      <c r="FA93" s="3"/>
      <c r="FB93" s="3"/>
      <c r="FC93" s="3"/>
      <c r="FD93" s="3"/>
      <c r="FE93" s="3"/>
      <c r="FF93" s="3"/>
      <c r="FG93" s="3"/>
      <c r="FH93" s="3"/>
      <c r="FI93" s="3"/>
      <c r="FJ93" s="3"/>
      <c r="FK93" s="3"/>
      <c r="FL93" s="3"/>
      <c r="FM93" s="3"/>
      <c r="FN93" s="3"/>
      <c r="FO93" s="3"/>
      <c r="FP93" s="3"/>
      <c r="FQ93" s="3"/>
      <c r="FR93" s="3"/>
      <c r="FS93" s="3"/>
      <c r="FT93" s="3"/>
      <c r="FU93" s="3"/>
      <c r="FV93" s="3"/>
      <c r="FW93" s="3"/>
      <c r="FX93" s="3"/>
      <c r="FY93" s="3"/>
      <c r="FZ93" s="3"/>
      <c r="GA93" s="3"/>
      <c r="GB93" s="3"/>
      <c r="GC93" s="3"/>
      <c r="GD93" s="3"/>
      <c r="GE93" s="3"/>
      <c r="GF93" s="3"/>
      <c r="GG93" s="3"/>
      <c r="GH93" s="3"/>
      <c r="GI93" s="3"/>
      <c r="GJ93" s="3"/>
      <c r="GK93" s="3"/>
      <c r="GL93" s="3"/>
      <c r="GM93" s="3"/>
      <c r="GN93" s="3"/>
      <c r="GO93" s="3"/>
      <c r="GP93" s="3"/>
      <c r="GQ93" s="3"/>
      <c r="GR93" s="3"/>
      <c r="GS93" s="3"/>
      <c r="GT93" s="3"/>
      <c r="GU93" s="3"/>
      <c r="GV93" s="3"/>
      <c r="GW93" s="3"/>
      <c r="GX93" s="3"/>
      <c r="GY93" s="3"/>
      <c r="GZ93" s="3"/>
      <c r="HA93" s="3"/>
      <c r="HB93" s="3"/>
      <c r="HC93" s="3"/>
      <c r="HD93" s="3"/>
      <c r="HE93" s="3"/>
      <c r="HF93" s="3"/>
      <c r="HG93" s="3"/>
      <c r="HH93" s="3"/>
      <c r="HI93" s="3"/>
      <c r="HJ93" s="3"/>
      <c r="HK93" s="3"/>
      <c r="HL93" s="3"/>
      <c r="HM93" s="3"/>
      <c r="HN93" s="3"/>
      <c r="HO93" s="3"/>
      <c r="HP93" s="3"/>
      <c r="HQ93" s="3"/>
      <c r="HR93" s="3"/>
      <c r="HS93" s="3"/>
      <c r="HT93" s="3"/>
      <c r="HU93" s="3"/>
      <c r="HV93" s="3"/>
      <c r="HW93" s="3"/>
      <c r="HX93" s="3"/>
      <c r="HY93" s="3"/>
      <c r="HZ93" s="3"/>
      <c r="IA93" s="3"/>
      <c r="IB93" s="3"/>
      <c r="IC93" s="3"/>
      <c r="ID93" s="3"/>
      <c r="IE93" s="3"/>
      <c r="IF93" s="3"/>
      <c r="IG93" s="3"/>
      <c r="IH93" s="3"/>
      <c r="II93" s="3"/>
      <c r="IJ93" s="3"/>
      <c r="IK93" s="3"/>
      <c r="IL93" s="3"/>
      <c r="IM93" s="3"/>
      <c r="IN93" s="3"/>
      <c r="IO93" s="3"/>
      <c r="IP93" s="3"/>
      <c r="IQ93" s="3"/>
      <c r="IR93" s="3"/>
      <c r="IS93" s="3"/>
      <c r="IT93" s="3"/>
      <c r="IU93" s="3"/>
      <c r="IV93" s="3"/>
    </row>
    <row r="94" ht="63.0" customHeight="1">
      <c r="A94" s="43" t="s">
        <v>140</v>
      </c>
      <c r="B94" s="82" t="s">
        <v>130</v>
      </c>
      <c r="C94" s="45" t="s">
        <v>141</v>
      </c>
      <c r="D94" s="49"/>
      <c r="E94" s="49"/>
      <c r="F94" s="49"/>
      <c r="G94" s="79" t="str">
        <f>(174.15776+261.23664)/3.92</f>
        <v>111.070</v>
      </c>
      <c r="H94" s="64" t="str">
        <f t="shared" si="27"/>
        <v>111.07</v>
      </c>
      <c r="I94" s="48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  <c r="BX94" s="3"/>
      <c r="BY94" s="3"/>
      <c r="BZ94" s="3"/>
      <c r="CA94" s="3"/>
      <c r="CB94" s="3"/>
      <c r="CC94" s="3"/>
      <c r="CD94" s="3"/>
      <c r="CE94" s="3"/>
      <c r="CF94" s="3"/>
      <c r="CG94" s="3"/>
      <c r="CH94" s="3"/>
      <c r="CI94" s="3"/>
      <c r="CJ94" s="3"/>
      <c r="CK94" s="3"/>
      <c r="CL94" s="3"/>
      <c r="CM94" s="3"/>
      <c r="CN94" s="3"/>
      <c r="CO94" s="3"/>
      <c r="CP94" s="3"/>
      <c r="CQ94" s="3"/>
      <c r="CR94" s="3"/>
      <c r="CS94" s="3"/>
      <c r="CT94" s="3"/>
      <c r="CU94" s="3"/>
      <c r="CV94" s="3"/>
      <c r="CW94" s="3"/>
      <c r="CX94" s="3"/>
      <c r="CY94" s="3"/>
      <c r="CZ94" s="3"/>
      <c r="DA94" s="3"/>
      <c r="DB94" s="3"/>
      <c r="DC94" s="3"/>
      <c r="DD94" s="3"/>
      <c r="DE94" s="3"/>
      <c r="DF94" s="3"/>
      <c r="DG94" s="3"/>
      <c r="DH94" s="3"/>
      <c r="DI94" s="3"/>
      <c r="DJ94" s="3"/>
      <c r="DK94" s="3"/>
      <c r="DL94" s="3"/>
      <c r="DM94" s="3"/>
      <c r="DN94" s="3"/>
      <c r="DO94" s="3"/>
      <c r="DP94" s="3"/>
      <c r="DQ94" s="3"/>
      <c r="DR94" s="3"/>
      <c r="DS94" s="3"/>
      <c r="DT94" s="3"/>
      <c r="DU94" s="3"/>
      <c r="DV94" s="3"/>
      <c r="DW94" s="3"/>
      <c r="DX94" s="3"/>
      <c r="DY94" s="3"/>
      <c r="DZ94" s="3"/>
      <c r="EA94" s="3"/>
      <c r="EB94" s="3"/>
      <c r="EC94" s="3"/>
      <c r="ED94" s="3"/>
      <c r="EE94" s="3"/>
      <c r="EF94" s="3"/>
      <c r="EG94" s="3"/>
      <c r="EH94" s="3"/>
      <c r="EI94" s="3"/>
      <c r="EJ94" s="3"/>
      <c r="EK94" s="3"/>
      <c r="EL94" s="3"/>
      <c r="EM94" s="3"/>
      <c r="EN94" s="3"/>
      <c r="EO94" s="3"/>
      <c r="EP94" s="3"/>
      <c r="EQ94" s="3"/>
      <c r="ER94" s="3"/>
      <c r="ES94" s="3"/>
      <c r="ET94" s="3"/>
      <c r="EU94" s="3"/>
      <c r="EV94" s="3"/>
      <c r="EW94" s="3"/>
      <c r="EX94" s="3"/>
      <c r="EY94" s="3"/>
      <c r="EZ94" s="3"/>
      <c r="FA94" s="3"/>
      <c r="FB94" s="3"/>
      <c r="FC94" s="3"/>
      <c r="FD94" s="3"/>
      <c r="FE94" s="3"/>
      <c r="FF94" s="3"/>
      <c r="FG94" s="3"/>
      <c r="FH94" s="3"/>
      <c r="FI94" s="3"/>
      <c r="FJ94" s="3"/>
      <c r="FK94" s="3"/>
      <c r="FL94" s="3"/>
      <c r="FM94" s="3"/>
      <c r="FN94" s="3"/>
      <c r="FO94" s="3"/>
      <c r="FP94" s="3"/>
      <c r="FQ94" s="3"/>
      <c r="FR94" s="3"/>
      <c r="FS94" s="3"/>
      <c r="FT94" s="3"/>
      <c r="FU94" s="3"/>
      <c r="FV94" s="3"/>
      <c r="FW94" s="3"/>
      <c r="FX94" s="3"/>
      <c r="FY94" s="3"/>
      <c r="FZ94" s="3"/>
      <c r="GA94" s="3"/>
      <c r="GB94" s="3"/>
      <c r="GC94" s="3"/>
      <c r="GD94" s="3"/>
      <c r="GE94" s="3"/>
      <c r="GF94" s="3"/>
      <c r="GG94" s="3"/>
      <c r="GH94" s="3"/>
      <c r="GI94" s="3"/>
      <c r="GJ94" s="3"/>
      <c r="GK94" s="3"/>
      <c r="GL94" s="3"/>
      <c r="GM94" s="3"/>
      <c r="GN94" s="3"/>
      <c r="GO94" s="3"/>
      <c r="GP94" s="3"/>
      <c r="GQ94" s="3"/>
      <c r="GR94" s="3"/>
      <c r="GS94" s="3"/>
      <c r="GT94" s="3"/>
      <c r="GU94" s="3"/>
      <c r="GV94" s="3"/>
      <c r="GW94" s="3"/>
      <c r="GX94" s="3"/>
      <c r="GY94" s="3"/>
      <c r="GZ94" s="3"/>
      <c r="HA94" s="3"/>
      <c r="HB94" s="3"/>
      <c r="HC94" s="3"/>
      <c r="HD94" s="3"/>
      <c r="HE94" s="3"/>
      <c r="HF94" s="3"/>
      <c r="HG94" s="3"/>
      <c r="HH94" s="3"/>
      <c r="HI94" s="3"/>
      <c r="HJ94" s="3"/>
      <c r="HK94" s="3"/>
      <c r="HL94" s="3"/>
      <c r="HM94" s="3"/>
      <c r="HN94" s="3"/>
      <c r="HO94" s="3"/>
      <c r="HP94" s="3"/>
      <c r="HQ94" s="3"/>
      <c r="HR94" s="3"/>
      <c r="HS94" s="3"/>
      <c r="HT94" s="3"/>
      <c r="HU94" s="3"/>
      <c r="HV94" s="3"/>
      <c r="HW94" s="3"/>
      <c r="HX94" s="3"/>
      <c r="HY94" s="3"/>
      <c r="HZ94" s="3"/>
      <c r="IA94" s="3"/>
      <c r="IB94" s="3"/>
      <c r="IC94" s="3"/>
      <c r="ID94" s="3"/>
      <c r="IE94" s="3"/>
      <c r="IF94" s="3"/>
      <c r="IG94" s="3"/>
      <c r="IH94" s="3"/>
      <c r="II94" s="3"/>
      <c r="IJ94" s="3"/>
      <c r="IK94" s="3"/>
      <c r="IL94" s="3"/>
      <c r="IM94" s="3"/>
      <c r="IN94" s="3"/>
      <c r="IO94" s="3"/>
      <c r="IP94" s="3"/>
      <c r="IQ94" s="3"/>
      <c r="IR94" s="3"/>
      <c r="IS94" s="3"/>
      <c r="IT94" s="3"/>
      <c r="IU94" s="3"/>
      <c r="IV94" s="3"/>
    </row>
    <row r="95" ht="60.75" customHeight="1">
      <c r="A95" s="43" t="s">
        <v>142</v>
      </c>
      <c r="B95" s="82" t="s">
        <v>143</v>
      </c>
      <c r="C95" s="45" t="s">
        <v>144</v>
      </c>
      <c r="D95" s="49"/>
      <c r="E95" s="49"/>
      <c r="F95" s="49"/>
      <c r="G95" s="79" t="str">
        <f>1700/1.18/3.92</f>
        <v>367.520</v>
      </c>
      <c r="H95" s="64" t="str">
        <f t="shared" si="27"/>
        <v>367.52</v>
      </c>
      <c r="I95" s="48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  <c r="BW95" s="3"/>
      <c r="BX95" s="3"/>
      <c r="BY95" s="3"/>
      <c r="BZ95" s="3"/>
      <c r="CA95" s="3"/>
      <c r="CB95" s="3"/>
      <c r="CC95" s="3"/>
      <c r="CD95" s="3"/>
      <c r="CE95" s="3"/>
      <c r="CF95" s="3"/>
      <c r="CG95" s="3"/>
      <c r="CH95" s="3"/>
      <c r="CI95" s="3"/>
      <c r="CJ95" s="3"/>
      <c r="CK95" s="3"/>
      <c r="CL95" s="3"/>
      <c r="CM95" s="3"/>
      <c r="CN95" s="3"/>
      <c r="CO95" s="3"/>
      <c r="CP95" s="3"/>
      <c r="CQ95" s="3"/>
      <c r="CR95" s="3"/>
      <c r="CS95" s="3"/>
      <c r="CT95" s="3"/>
      <c r="CU95" s="3"/>
      <c r="CV95" s="3"/>
      <c r="CW95" s="3"/>
      <c r="CX95" s="3"/>
      <c r="CY95" s="3"/>
      <c r="CZ95" s="3"/>
      <c r="DA95" s="3"/>
      <c r="DB95" s="3"/>
      <c r="DC95" s="3"/>
      <c r="DD95" s="3"/>
      <c r="DE95" s="3"/>
      <c r="DF95" s="3"/>
      <c r="DG95" s="3"/>
      <c r="DH95" s="3"/>
      <c r="DI95" s="3"/>
      <c r="DJ95" s="3"/>
      <c r="DK95" s="3"/>
      <c r="DL95" s="3"/>
      <c r="DM95" s="3"/>
      <c r="DN95" s="3"/>
      <c r="DO95" s="3"/>
      <c r="DP95" s="3"/>
      <c r="DQ95" s="3"/>
      <c r="DR95" s="3"/>
      <c r="DS95" s="3"/>
      <c r="DT95" s="3"/>
      <c r="DU95" s="3"/>
      <c r="DV95" s="3"/>
      <c r="DW95" s="3"/>
      <c r="DX95" s="3"/>
      <c r="DY95" s="3"/>
      <c r="DZ95" s="3"/>
      <c r="EA95" s="3"/>
      <c r="EB95" s="3"/>
      <c r="EC95" s="3"/>
      <c r="ED95" s="3"/>
      <c r="EE95" s="3"/>
      <c r="EF95" s="3"/>
      <c r="EG95" s="3"/>
      <c r="EH95" s="3"/>
      <c r="EI95" s="3"/>
      <c r="EJ95" s="3"/>
      <c r="EK95" s="3"/>
      <c r="EL95" s="3"/>
      <c r="EM95" s="3"/>
      <c r="EN95" s="3"/>
      <c r="EO95" s="3"/>
      <c r="EP95" s="3"/>
      <c r="EQ95" s="3"/>
      <c r="ER95" s="3"/>
      <c r="ES95" s="3"/>
      <c r="ET95" s="3"/>
      <c r="EU95" s="3"/>
      <c r="EV95" s="3"/>
      <c r="EW95" s="3"/>
      <c r="EX95" s="3"/>
      <c r="EY95" s="3"/>
      <c r="EZ95" s="3"/>
      <c r="FA95" s="3"/>
      <c r="FB95" s="3"/>
      <c r="FC95" s="3"/>
      <c r="FD95" s="3"/>
      <c r="FE95" s="3"/>
      <c r="FF95" s="3"/>
      <c r="FG95" s="3"/>
      <c r="FH95" s="3"/>
      <c r="FI95" s="3"/>
      <c r="FJ95" s="3"/>
      <c r="FK95" s="3"/>
      <c r="FL95" s="3"/>
      <c r="FM95" s="3"/>
      <c r="FN95" s="3"/>
      <c r="FO95" s="3"/>
      <c r="FP95" s="3"/>
      <c r="FQ95" s="3"/>
      <c r="FR95" s="3"/>
      <c r="FS95" s="3"/>
      <c r="FT95" s="3"/>
      <c r="FU95" s="3"/>
      <c r="FV95" s="3"/>
      <c r="FW95" s="3"/>
      <c r="FX95" s="3"/>
      <c r="FY95" s="3"/>
      <c r="FZ95" s="3"/>
      <c r="GA95" s="3"/>
      <c r="GB95" s="3"/>
      <c r="GC95" s="3"/>
      <c r="GD95" s="3"/>
      <c r="GE95" s="3"/>
      <c r="GF95" s="3"/>
      <c r="GG95" s="3"/>
      <c r="GH95" s="3"/>
      <c r="GI95" s="3"/>
      <c r="GJ95" s="3"/>
      <c r="GK95" s="3"/>
      <c r="GL95" s="3"/>
      <c r="GM95" s="3"/>
      <c r="GN95" s="3"/>
      <c r="GO95" s="3"/>
      <c r="GP95" s="3"/>
      <c r="GQ95" s="3"/>
      <c r="GR95" s="3"/>
      <c r="GS95" s="3"/>
      <c r="GT95" s="3"/>
      <c r="GU95" s="3"/>
      <c r="GV95" s="3"/>
      <c r="GW95" s="3"/>
      <c r="GX95" s="3"/>
      <c r="GY95" s="3"/>
      <c r="GZ95" s="3"/>
      <c r="HA95" s="3"/>
      <c r="HB95" s="3"/>
      <c r="HC95" s="3"/>
      <c r="HD95" s="3"/>
      <c r="HE95" s="3"/>
      <c r="HF95" s="3"/>
      <c r="HG95" s="3"/>
      <c r="HH95" s="3"/>
      <c r="HI95" s="3"/>
      <c r="HJ95" s="3"/>
      <c r="HK95" s="3"/>
      <c r="HL95" s="3"/>
      <c r="HM95" s="3"/>
      <c r="HN95" s="3"/>
      <c r="HO95" s="3"/>
      <c r="HP95" s="3"/>
      <c r="HQ95" s="3"/>
      <c r="HR95" s="3"/>
      <c r="HS95" s="3"/>
      <c r="HT95" s="3"/>
      <c r="HU95" s="3"/>
      <c r="HV95" s="3"/>
      <c r="HW95" s="3"/>
      <c r="HX95" s="3"/>
      <c r="HY95" s="3"/>
      <c r="HZ95" s="3"/>
      <c r="IA95" s="3"/>
      <c r="IB95" s="3"/>
      <c r="IC95" s="3"/>
      <c r="ID95" s="3"/>
      <c r="IE95" s="3"/>
      <c r="IF95" s="3"/>
      <c r="IG95" s="3"/>
      <c r="IH95" s="3"/>
      <c r="II95" s="3"/>
      <c r="IJ95" s="3"/>
      <c r="IK95" s="3"/>
      <c r="IL95" s="3"/>
      <c r="IM95" s="3"/>
      <c r="IN95" s="3"/>
      <c r="IO95" s="3"/>
      <c r="IP95" s="3"/>
      <c r="IQ95" s="3"/>
      <c r="IR95" s="3"/>
      <c r="IS95" s="3"/>
      <c r="IT95" s="3"/>
      <c r="IU95" s="3"/>
      <c r="IV95" s="3"/>
    </row>
    <row r="96" ht="36.0" customHeight="1">
      <c r="A96" s="43" t="s">
        <v>145</v>
      </c>
      <c r="B96" s="82" t="s">
        <v>146</v>
      </c>
      <c r="C96" s="45" t="s">
        <v>147</v>
      </c>
      <c r="D96" s="49"/>
      <c r="E96" s="49"/>
      <c r="F96" s="49"/>
      <c r="G96" s="79" t="str">
        <f>154.433/3.92</f>
        <v>39.396</v>
      </c>
      <c r="H96" s="64" t="str">
        <f t="shared" si="27"/>
        <v>39.40</v>
      </c>
      <c r="I96" s="48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3"/>
      <c r="BX96" s="3"/>
      <c r="BY96" s="3"/>
      <c r="BZ96" s="3"/>
      <c r="CA96" s="3"/>
      <c r="CB96" s="3"/>
      <c r="CC96" s="3"/>
      <c r="CD96" s="3"/>
      <c r="CE96" s="3"/>
      <c r="CF96" s="3"/>
      <c r="CG96" s="3"/>
      <c r="CH96" s="3"/>
      <c r="CI96" s="3"/>
      <c r="CJ96" s="3"/>
      <c r="CK96" s="3"/>
      <c r="CL96" s="3"/>
      <c r="CM96" s="3"/>
      <c r="CN96" s="3"/>
      <c r="CO96" s="3"/>
      <c r="CP96" s="3"/>
      <c r="CQ96" s="3"/>
      <c r="CR96" s="3"/>
      <c r="CS96" s="3"/>
      <c r="CT96" s="3"/>
      <c r="CU96" s="3"/>
      <c r="CV96" s="3"/>
      <c r="CW96" s="3"/>
      <c r="CX96" s="3"/>
      <c r="CY96" s="3"/>
      <c r="CZ96" s="3"/>
      <c r="DA96" s="3"/>
      <c r="DB96" s="3"/>
      <c r="DC96" s="3"/>
      <c r="DD96" s="3"/>
      <c r="DE96" s="3"/>
      <c r="DF96" s="3"/>
      <c r="DG96" s="3"/>
      <c r="DH96" s="3"/>
      <c r="DI96" s="3"/>
      <c r="DJ96" s="3"/>
      <c r="DK96" s="3"/>
      <c r="DL96" s="3"/>
      <c r="DM96" s="3"/>
      <c r="DN96" s="3"/>
      <c r="DO96" s="3"/>
      <c r="DP96" s="3"/>
      <c r="DQ96" s="3"/>
      <c r="DR96" s="3"/>
      <c r="DS96" s="3"/>
      <c r="DT96" s="3"/>
      <c r="DU96" s="3"/>
      <c r="DV96" s="3"/>
      <c r="DW96" s="3"/>
      <c r="DX96" s="3"/>
      <c r="DY96" s="3"/>
      <c r="DZ96" s="3"/>
      <c r="EA96" s="3"/>
      <c r="EB96" s="3"/>
      <c r="EC96" s="3"/>
      <c r="ED96" s="3"/>
      <c r="EE96" s="3"/>
      <c r="EF96" s="3"/>
      <c r="EG96" s="3"/>
      <c r="EH96" s="3"/>
      <c r="EI96" s="3"/>
      <c r="EJ96" s="3"/>
      <c r="EK96" s="3"/>
      <c r="EL96" s="3"/>
      <c r="EM96" s="3"/>
      <c r="EN96" s="3"/>
      <c r="EO96" s="3"/>
      <c r="EP96" s="3"/>
      <c r="EQ96" s="3"/>
      <c r="ER96" s="3"/>
      <c r="ES96" s="3"/>
      <c r="ET96" s="3"/>
      <c r="EU96" s="3"/>
      <c r="EV96" s="3"/>
      <c r="EW96" s="3"/>
      <c r="EX96" s="3"/>
      <c r="EY96" s="3"/>
      <c r="EZ96" s="3"/>
      <c r="FA96" s="3"/>
      <c r="FB96" s="3"/>
      <c r="FC96" s="3"/>
      <c r="FD96" s="3"/>
      <c r="FE96" s="3"/>
      <c r="FF96" s="3"/>
      <c r="FG96" s="3"/>
      <c r="FH96" s="3"/>
      <c r="FI96" s="3"/>
      <c r="FJ96" s="3"/>
      <c r="FK96" s="3"/>
      <c r="FL96" s="3"/>
      <c r="FM96" s="3"/>
      <c r="FN96" s="3"/>
      <c r="FO96" s="3"/>
      <c r="FP96" s="3"/>
      <c r="FQ96" s="3"/>
      <c r="FR96" s="3"/>
      <c r="FS96" s="3"/>
      <c r="FT96" s="3"/>
      <c r="FU96" s="3"/>
      <c r="FV96" s="3"/>
      <c r="FW96" s="3"/>
      <c r="FX96" s="3"/>
      <c r="FY96" s="3"/>
      <c r="FZ96" s="3"/>
      <c r="GA96" s="3"/>
      <c r="GB96" s="3"/>
      <c r="GC96" s="3"/>
      <c r="GD96" s="3"/>
      <c r="GE96" s="3"/>
      <c r="GF96" s="3"/>
      <c r="GG96" s="3"/>
      <c r="GH96" s="3"/>
      <c r="GI96" s="3"/>
      <c r="GJ96" s="3"/>
      <c r="GK96" s="3"/>
      <c r="GL96" s="3"/>
      <c r="GM96" s="3"/>
      <c r="GN96" s="3"/>
      <c r="GO96" s="3"/>
      <c r="GP96" s="3"/>
      <c r="GQ96" s="3"/>
      <c r="GR96" s="3"/>
      <c r="GS96" s="3"/>
      <c r="GT96" s="3"/>
      <c r="GU96" s="3"/>
      <c r="GV96" s="3"/>
      <c r="GW96" s="3"/>
      <c r="GX96" s="3"/>
      <c r="GY96" s="3"/>
      <c r="GZ96" s="3"/>
      <c r="HA96" s="3"/>
      <c r="HB96" s="3"/>
      <c r="HC96" s="3"/>
      <c r="HD96" s="3"/>
      <c r="HE96" s="3"/>
      <c r="HF96" s="3"/>
      <c r="HG96" s="3"/>
      <c r="HH96" s="3"/>
      <c r="HI96" s="3"/>
      <c r="HJ96" s="3"/>
      <c r="HK96" s="3"/>
      <c r="HL96" s="3"/>
      <c r="HM96" s="3"/>
      <c r="HN96" s="3"/>
      <c r="HO96" s="3"/>
      <c r="HP96" s="3"/>
      <c r="HQ96" s="3"/>
      <c r="HR96" s="3"/>
      <c r="HS96" s="3"/>
      <c r="HT96" s="3"/>
      <c r="HU96" s="3"/>
      <c r="HV96" s="3"/>
      <c r="HW96" s="3"/>
      <c r="HX96" s="3"/>
      <c r="HY96" s="3"/>
      <c r="HZ96" s="3"/>
      <c r="IA96" s="3"/>
      <c r="IB96" s="3"/>
      <c r="IC96" s="3"/>
      <c r="ID96" s="3"/>
      <c r="IE96" s="3"/>
      <c r="IF96" s="3"/>
      <c r="IG96" s="3"/>
      <c r="IH96" s="3"/>
      <c r="II96" s="3"/>
      <c r="IJ96" s="3"/>
      <c r="IK96" s="3"/>
      <c r="IL96" s="3"/>
      <c r="IM96" s="3"/>
      <c r="IN96" s="3"/>
      <c r="IO96" s="3"/>
      <c r="IP96" s="3"/>
      <c r="IQ96" s="3"/>
      <c r="IR96" s="3"/>
      <c r="IS96" s="3"/>
      <c r="IT96" s="3"/>
      <c r="IU96" s="3"/>
      <c r="IV96" s="3"/>
    </row>
    <row r="97" ht="68.25" customHeight="1">
      <c r="A97" s="43" t="s">
        <v>148</v>
      </c>
      <c r="B97" s="82" t="s">
        <v>149</v>
      </c>
      <c r="C97" s="45" t="s">
        <v>150</v>
      </c>
      <c r="D97" s="49"/>
      <c r="E97" s="49"/>
      <c r="F97" s="49"/>
      <c r="G97" s="79" t="str">
        <f>496.12/3.92</f>
        <v>126.561</v>
      </c>
      <c r="H97" s="64" t="str">
        <f t="shared" si="27"/>
        <v>126.56</v>
      </c>
      <c r="I97" s="48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/>
      <c r="BY97" s="3"/>
      <c r="BZ97" s="3"/>
      <c r="CA97" s="3"/>
      <c r="CB97" s="3"/>
      <c r="CC97" s="3"/>
      <c r="CD97" s="3"/>
      <c r="CE97" s="3"/>
      <c r="CF97" s="3"/>
      <c r="CG97" s="3"/>
      <c r="CH97" s="3"/>
      <c r="CI97" s="3"/>
      <c r="CJ97" s="3"/>
      <c r="CK97" s="3"/>
      <c r="CL97" s="3"/>
      <c r="CM97" s="3"/>
      <c r="CN97" s="3"/>
      <c r="CO97" s="3"/>
      <c r="CP97" s="3"/>
      <c r="CQ97" s="3"/>
      <c r="CR97" s="3"/>
      <c r="CS97" s="3"/>
      <c r="CT97" s="3"/>
      <c r="CU97" s="3"/>
      <c r="CV97" s="3"/>
      <c r="CW97" s="3"/>
      <c r="CX97" s="3"/>
      <c r="CY97" s="3"/>
      <c r="CZ97" s="3"/>
      <c r="DA97" s="3"/>
      <c r="DB97" s="3"/>
      <c r="DC97" s="3"/>
      <c r="DD97" s="3"/>
      <c r="DE97" s="3"/>
      <c r="DF97" s="3"/>
      <c r="DG97" s="3"/>
      <c r="DH97" s="3"/>
      <c r="DI97" s="3"/>
      <c r="DJ97" s="3"/>
      <c r="DK97" s="3"/>
      <c r="DL97" s="3"/>
      <c r="DM97" s="3"/>
      <c r="DN97" s="3"/>
      <c r="DO97" s="3"/>
      <c r="DP97" s="3"/>
      <c r="DQ97" s="3"/>
      <c r="DR97" s="3"/>
      <c r="DS97" s="3"/>
      <c r="DT97" s="3"/>
      <c r="DU97" s="3"/>
      <c r="DV97" s="3"/>
      <c r="DW97" s="3"/>
      <c r="DX97" s="3"/>
      <c r="DY97" s="3"/>
      <c r="DZ97" s="3"/>
      <c r="EA97" s="3"/>
      <c r="EB97" s="3"/>
      <c r="EC97" s="3"/>
      <c r="ED97" s="3"/>
      <c r="EE97" s="3"/>
      <c r="EF97" s="3"/>
      <c r="EG97" s="3"/>
      <c r="EH97" s="3"/>
      <c r="EI97" s="3"/>
      <c r="EJ97" s="3"/>
      <c r="EK97" s="3"/>
      <c r="EL97" s="3"/>
      <c r="EM97" s="3"/>
      <c r="EN97" s="3"/>
      <c r="EO97" s="3"/>
      <c r="EP97" s="3"/>
      <c r="EQ97" s="3"/>
      <c r="ER97" s="3"/>
      <c r="ES97" s="3"/>
      <c r="ET97" s="3"/>
      <c r="EU97" s="3"/>
      <c r="EV97" s="3"/>
      <c r="EW97" s="3"/>
      <c r="EX97" s="3"/>
      <c r="EY97" s="3"/>
      <c r="EZ97" s="3"/>
      <c r="FA97" s="3"/>
      <c r="FB97" s="3"/>
      <c r="FC97" s="3"/>
      <c r="FD97" s="3"/>
      <c r="FE97" s="3"/>
      <c r="FF97" s="3"/>
      <c r="FG97" s="3"/>
      <c r="FH97" s="3"/>
      <c r="FI97" s="3"/>
      <c r="FJ97" s="3"/>
      <c r="FK97" s="3"/>
      <c r="FL97" s="3"/>
      <c r="FM97" s="3"/>
      <c r="FN97" s="3"/>
      <c r="FO97" s="3"/>
      <c r="FP97" s="3"/>
      <c r="FQ97" s="3"/>
      <c r="FR97" s="3"/>
      <c r="FS97" s="3"/>
      <c r="FT97" s="3"/>
      <c r="FU97" s="3"/>
      <c r="FV97" s="3"/>
      <c r="FW97" s="3"/>
      <c r="FX97" s="3"/>
      <c r="FY97" s="3"/>
      <c r="FZ97" s="3"/>
      <c r="GA97" s="3"/>
      <c r="GB97" s="3"/>
      <c r="GC97" s="3"/>
      <c r="GD97" s="3"/>
      <c r="GE97" s="3"/>
      <c r="GF97" s="3"/>
      <c r="GG97" s="3"/>
      <c r="GH97" s="3"/>
      <c r="GI97" s="3"/>
      <c r="GJ97" s="3"/>
      <c r="GK97" s="3"/>
      <c r="GL97" s="3"/>
      <c r="GM97" s="3"/>
      <c r="GN97" s="3"/>
      <c r="GO97" s="3"/>
      <c r="GP97" s="3"/>
      <c r="GQ97" s="3"/>
      <c r="GR97" s="3"/>
      <c r="GS97" s="3"/>
      <c r="GT97" s="3"/>
      <c r="GU97" s="3"/>
      <c r="GV97" s="3"/>
      <c r="GW97" s="3"/>
      <c r="GX97" s="3"/>
      <c r="GY97" s="3"/>
      <c r="GZ97" s="3"/>
      <c r="HA97" s="3"/>
      <c r="HB97" s="3"/>
      <c r="HC97" s="3"/>
      <c r="HD97" s="3"/>
      <c r="HE97" s="3"/>
      <c r="HF97" s="3"/>
      <c r="HG97" s="3"/>
      <c r="HH97" s="3"/>
      <c r="HI97" s="3"/>
      <c r="HJ97" s="3"/>
      <c r="HK97" s="3"/>
      <c r="HL97" s="3"/>
      <c r="HM97" s="3"/>
      <c r="HN97" s="3"/>
      <c r="HO97" s="3"/>
      <c r="HP97" s="3"/>
      <c r="HQ97" s="3"/>
      <c r="HR97" s="3"/>
      <c r="HS97" s="3"/>
      <c r="HT97" s="3"/>
      <c r="HU97" s="3"/>
      <c r="HV97" s="3"/>
      <c r="HW97" s="3"/>
      <c r="HX97" s="3"/>
      <c r="HY97" s="3"/>
      <c r="HZ97" s="3"/>
      <c r="IA97" s="3"/>
      <c r="IB97" s="3"/>
      <c r="IC97" s="3"/>
      <c r="ID97" s="3"/>
      <c r="IE97" s="3"/>
      <c r="IF97" s="3"/>
      <c r="IG97" s="3"/>
      <c r="IH97" s="3"/>
      <c r="II97" s="3"/>
      <c r="IJ97" s="3"/>
      <c r="IK97" s="3"/>
      <c r="IL97" s="3"/>
      <c r="IM97" s="3"/>
      <c r="IN97" s="3"/>
      <c r="IO97" s="3"/>
      <c r="IP97" s="3"/>
      <c r="IQ97" s="3"/>
      <c r="IR97" s="3"/>
      <c r="IS97" s="3"/>
      <c r="IT97" s="3"/>
      <c r="IU97" s="3"/>
      <c r="IV97" s="3"/>
    </row>
    <row r="98" ht="39.0" customHeight="1">
      <c r="A98" s="43" t="s">
        <v>151</v>
      </c>
      <c r="B98" s="82" t="s">
        <v>152</v>
      </c>
      <c r="C98" s="83" t="s">
        <v>153</v>
      </c>
      <c r="D98" s="49"/>
      <c r="E98" s="49"/>
      <c r="F98" s="49"/>
      <c r="G98" s="79" t="str">
        <f>H71*0.002</f>
        <v>442.248</v>
      </c>
      <c r="H98" s="65" t="str">
        <f t="shared" si="27"/>
        <v>442.25</v>
      </c>
      <c r="I98" s="48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3"/>
      <c r="BX98" s="3"/>
      <c r="BY98" s="3"/>
      <c r="BZ98" s="3"/>
      <c r="CA98" s="3"/>
      <c r="CB98" s="3"/>
      <c r="CC98" s="3"/>
      <c r="CD98" s="3"/>
      <c r="CE98" s="3"/>
      <c r="CF98" s="3"/>
      <c r="CG98" s="3"/>
      <c r="CH98" s="3"/>
      <c r="CI98" s="3"/>
      <c r="CJ98" s="3"/>
      <c r="CK98" s="3"/>
      <c r="CL98" s="3"/>
      <c r="CM98" s="3"/>
      <c r="CN98" s="3"/>
      <c r="CO98" s="3"/>
      <c r="CP98" s="3"/>
      <c r="CQ98" s="3"/>
      <c r="CR98" s="3"/>
      <c r="CS98" s="3"/>
      <c r="CT98" s="3"/>
      <c r="CU98" s="3"/>
      <c r="CV98" s="3"/>
      <c r="CW98" s="3"/>
      <c r="CX98" s="3"/>
      <c r="CY98" s="3"/>
      <c r="CZ98" s="3"/>
      <c r="DA98" s="3"/>
      <c r="DB98" s="3"/>
      <c r="DC98" s="3"/>
      <c r="DD98" s="3"/>
      <c r="DE98" s="3"/>
      <c r="DF98" s="3"/>
      <c r="DG98" s="3"/>
      <c r="DH98" s="3"/>
      <c r="DI98" s="3"/>
      <c r="DJ98" s="3"/>
      <c r="DK98" s="3"/>
      <c r="DL98" s="3"/>
      <c r="DM98" s="3"/>
      <c r="DN98" s="3"/>
      <c r="DO98" s="3"/>
      <c r="DP98" s="3"/>
      <c r="DQ98" s="3"/>
      <c r="DR98" s="3"/>
      <c r="DS98" s="3"/>
      <c r="DT98" s="3"/>
      <c r="DU98" s="3"/>
      <c r="DV98" s="3"/>
      <c r="DW98" s="3"/>
      <c r="DX98" s="3"/>
      <c r="DY98" s="3"/>
      <c r="DZ98" s="3"/>
      <c r="EA98" s="3"/>
      <c r="EB98" s="3"/>
      <c r="EC98" s="3"/>
      <c r="ED98" s="3"/>
      <c r="EE98" s="3"/>
      <c r="EF98" s="3"/>
      <c r="EG98" s="3"/>
      <c r="EH98" s="3"/>
      <c r="EI98" s="3"/>
      <c r="EJ98" s="3"/>
      <c r="EK98" s="3"/>
      <c r="EL98" s="3"/>
      <c r="EM98" s="3"/>
      <c r="EN98" s="3"/>
      <c r="EO98" s="3"/>
      <c r="EP98" s="3"/>
      <c r="EQ98" s="3"/>
      <c r="ER98" s="3"/>
      <c r="ES98" s="3"/>
      <c r="ET98" s="3"/>
      <c r="EU98" s="3"/>
      <c r="EV98" s="3"/>
      <c r="EW98" s="3"/>
      <c r="EX98" s="3"/>
      <c r="EY98" s="3"/>
      <c r="EZ98" s="3"/>
      <c r="FA98" s="3"/>
      <c r="FB98" s="3"/>
      <c r="FC98" s="3"/>
      <c r="FD98" s="3"/>
      <c r="FE98" s="3"/>
      <c r="FF98" s="3"/>
      <c r="FG98" s="3"/>
      <c r="FH98" s="3"/>
      <c r="FI98" s="3"/>
      <c r="FJ98" s="3"/>
      <c r="FK98" s="3"/>
      <c r="FL98" s="3"/>
      <c r="FM98" s="3"/>
      <c r="FN98" s="3"/>
      <c r="FO98" s="3"/>
      <c r="FP98" s="3"/>
      <c r="FQ98" s="3"/>
      <c r="FR98" s="3"/>
      <c r="FS98" s="3"/>
      <c r="FT98" s="3"/>
      <c r="FU98" s="3"/>
      <c r="FV98" s="3"/>
      <c r="FW98" s="3"/>
      <c r="FX98" s="3"/>
      <c r="FY98" s="3"/>
      <c r="FZ98" s="3"/>
      <c r="GA98" s="3"/>
      <c r="GB98" s="3"/>
      <c r="GC98" s="3"/>
      <c r="GD98" s="3"/>
      <c r="GE98" s="3"/>
      <c r="GF98" s="3"/>
      <c r="GG98" s="3"/>
      <c r="GH98" s="3"/>
      <c r="GI98" s="3"/>
      <c r="GJ98" s="3"/>
      <c r="GK98" s="3"/>
      <c r="GL98" s="3"/>
      <c r="GM98" s="3"/>
      <c r="GN98" s="3"/>
      <c r="GO98" s="3"/>
      <c r="GP98" s="3"/>
      <c r="GQ98" s="3"/>
      <c r="GR98" s="3"/>
      <c r="GS98" s="3"/>
      <c r="GT98" s="3"/>
      <c r="GU98" s="3"/>
      <c r="GV98" s="3"/>
      <c r="GW98" s="3"/>
      <c r="GX98" s="3"/>
      <c r="GY98" s="3"/>
      <c r="GZ98" s="3"/>
      <c r="HA98" s="3"/>
      <c r="HB98" s="3"/>
      <c r="HC98" s="3"/>
      <c r="HD98" s="3"/>
      <c r="HE98" s="3"/>
      <c r="HF98" s="3"/>
      <c r="HG98" s="3"/>
      <c r="HH98" s="3"/>
      <c r="HI98" s="3"/>
      <c r="HJ98" s="3"/>
      <c r="HK98" s="3"/>
      <c r="HL98" s="3"/>
      <c r="HM98" s="3"/>
      <c r="HN98" s="3"/>
      <c r="HO98" s="3"/>
      <c r="HP98" s="3"/>
      <c r="HQ98" s="3"/>
      <c r="HR98" s="3"/>
      <c r="HS98" s="3"/>
      <c r="HT98" s="3"/>
      <c r="HU98" s="3"/>
      <c r="HV98" s="3"/>
      <c r="HW98" s="3"/>
      <c r="HX98" s="3"/>
      <c r="HY98" s="3"/>
      <c r="HZ98" s="3"/>
      <c r="IA98" s="3"/>
      <c r="IB98" s="3"/>
      <c r="IC98" s="3"/>
      <c r="ID98" s="3"/>
      <c r="IE98" s="3"/>
      <c r="IF98" s="3"/>
      <c r="IG98" s="3"/>
      <c r="IH98" s="3"/>
      <c r="II98" s="3"/>
      <c r="IJ98" s="3"/>
      <c r="IK98" s="3"/>
      <c r="IL98" s="3"/>
      <c r="IM98" s="3"/>
      <c r="IN98" s="3"/>
      <c r="IO98" s="3"/>
      <c r="IP98" s="3"/>
      <c r="IQ98" s="3"/>
      <c r="IR98" s="3"/>
      <c r="IS98" s="3"/>
      <c r="IT98" s="3"/>
      <c r="IU98" s="3"/>
      <c r="IV98" s="3"/>
    </row>
    <row r="99" ht="27.0" customHeight="1">
      <c r="A99" s="43" t="s">
        <v>154</v>
      </c>
      <c r="B99" s="83" t="s">
        <v>155</v>
      </c>
      <c r="C99" s="83" t="s">
        <v>156</v>
      </c>
      <c r="D99" s="64"/>
      <c r="E99" s="64"/>
      <c r="F99" s="64"/>
      <c r="G99" s="47">
        <v>0.0</v>
      </c>
      <c r="H99" s="65" t="str">
        <f t="shared" si="27"/>
        <v>0.00</v>
      </c>
      <c r="I99" s="48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  <c r="BU99" s="3"/>
      <c r="BV99" s="3"/>
      <c r="BW99" s="3"/>
      <c r="BX99" s="3"/>
      <c r="BY99" s="3"/>
      <c r="BZ99" s="3"/>
      <c r="CA99" s="3"/>
      <c r="CB99" s="3"/>
      <c r="CC99" s="3"/>
      <c r="CD99" s="3"/>
      <c r="CE99" s="3"/>
      <c r="CF99" s="3"/>
      <c r="CG99" s="3"/>
      <c r="CH99" s="3"/>
      <c r="CI99" s="3"/>
      <c r="CJ99" s="3"/>
      <c r="CK99" s="3"/>
      <c r="CL99" s="3"/>
      <c r="CM99" s="3"/>
      <c r="CN99" s="3"/>
      <c r="CO99" s="3"/>
      <c r="CP99" s="3"/>
      <c r="CQ99" s="3"/>
      <c r="CR99" s="3"/>
      <c r="CS99" s="3"/>
      <c r="CT99" s="3"/>
      <c r="CU99" s="3"/>
      <c r="CV99" s="3"/>
      <c r="CW99" s="3"/>
      <c r="CX99" s="3"/>
      <c r="CY99" s="3"/>
      <c r="CZ99" s="3"/>
      <c r="DA99" s="3"/>
      <c r="DB99" s="3"/>
      <c r="DC99" s="3"/>
      <c r="DD99" s="3"/>
      <c r="DE99" s="3"/>
      <c r="DF99" s="3"/>
      <c r="DG99" s="3"/>
      <c r="DH99" s="3"/>
      <c r="DI99" s="3"/>
      <c r="DJ99" s="3"/>
      <c r="DK99" s="3"/>
      <c r="DL99" s="3"/>
      <c r="DM99" s="3"/>
      <c r="DN99" s="3"/>
      <c r="DO99" s="3"/>
      <c r="DP99" s="3"/>
      <c r="DQ99" s="3"/>
      <c r="DR99" s="3"/>
      <c r="DS99" s="3"/>
      <c r="DT99" s="3"/>
      <c r="DU99" s="3"/>
      <c r="DV99" s="3"/>
      <c r="DW99" s="3"/>
      <c r="DX99" s="3"/>
      <c r="DY99" s="3"/>
      <c r="DZ99" s="3"/>
      <c r="EA99" s="3"/>
      <c r="EB99" s="3"/>
      <c r="EC99" s="3"/>
      <c r="ED99" s="3"/>
      <c r="EE99" s="3"/>
      <c r="EF99" s="3"/>
      <c r="EG99" s="3"/>
      <c r="EH99" s="3"/>
      <c r="EI99" s="3"/>
      <c r="EJ99" s="3"/>
      <c r="EK99" s="3"/>
      <c r="EL99" s="3"/>
      <c r="EM99" s="3"/>
      <c r="EN99" s="3"/>
      <c r="EO99" s="3"/>
      <c r="EP99" s="3"/>
      <c r="EQ99" s="3"/>
      <c r="ER99" s="3"/>
      <c r="ES99" s="3"/>
      <c r="ET99" s="3"/>
      <c r="EU99" s="3"/>
      <c r="EV99" s="3"/>
      <c r="EW99" s="3"/>
      <c r="EX99" s="3"/>
      <c r="EY99" s="3"/>
      <c r="EZ99" s="3"/>
      <c r="FA99" s="3"/>
      <c r="FB99" s="3"/>
      <c r="FC99" s="3"/>
      <c r="FD99" s="3"/>
      <c r="FE99" s="3"/>
      <c r="FF99" s="3"/>
      <c r="FG99" s="3"/>
      <c r="FH99" s="3"/>
      <c r="FI99" s="3"/>
      <c r="FJ99" s="3"/>
      <c r="FK99" s="3"/>
      <c r="FL99" s="3"/>
      <c r="FM99" s="3"/>
      <c r="FN99" s="3"/>
      <c r="FO99" s="3"/>
      <c r="FP99" s="3"/>
      <c r="FQ99" s="3"/>
      <c r="FR99" s="3"/>
      <c r="FS99" s="3"/>
      <c r="FT99" s="3"/>
      <c r="FU99" s="3"/>
      <c r="FV99" s="3"/>
      <c r="FW99" s="3"/>
      <c r="FX99" s="3"/>
      <c r="FY99" s="3"/>
      <c r="FZ99" s="3"/>
      <c r="GA99" s="3"/>
      <c r="GB99" s="3"/>
      <c r="GC99" s="3"/>
      <c r="GD99" s="3"/>
      <c r="GE99" s="3"/>
      <c r="GF99" s="3"/>
      <c r="GG99" s="3"/>
      <c r="GH99" s="3"/>
      <c r="GI99" s="3"/>
      <c r="GJ99" s="3"/>
      <c r="GK99" s="3"/>
      <c r="GL99" s="3"/>
      <c r="GM99" s="3"/>
      <c r="GN99" s="3"/>
      <c r="GO99" s="3"/>
      <c r="GP99" s="3"/>
      <c r="GQ99" s="3"/>
      <c r="GR99" s="3"/>
      <c r="GS99" s="3"/>
      <c r="GT99" s="3"/>
      <c r="GU99" s="3"/>
      <c r="GV99" s="3"/>
      <c r="GW99" s="3"/>
      <c r="GX99" s="3"/>
      <c r="GY99" s="3"/>
      <c r="GZ99" s="3"/>
      <c r="HA99" s="3"/>
      <c r="HB99" s="3"/>
      <c r="HC99" s="3"/>
      <c r="HD99" s="3"/>
      <c r="HE99" s="3"/>
      <c r="HF99" s="3"/>
      <c r="HG99" s="3"/>
      <c r="HH99" s="3"/>
      <c r="HI99" s="3"/>
      <c r="HJ99" s="3"/>
      <c r="HK99" s="3"/>
      <c r="HL99" s="3"/>
      <c r="HM99" s="3"/>
      <c r="HN99" s="3"/>
      <c r="HO99" s="3"/>
      <c r="HP99" s="3"/>
      <c r="HQ99" s="3"/>
      <c r="HR99" s="3"/>
      <c r="HS99" s="3"/>
      <c r="HT99" s="3"/>
      <c r="HU99" s="3"/>
      <c r="HV99" s="3"/>
      <c r="HW99" s="3"/>
      <c r="HX99" s="3"/>
      <c r="HY99" s="3"/>
      <c r="HZ99" s="3"/>
      <c r="IA99" s="3"/>
      <c r="IB99" s="3"/>
      <c r="IC99" s="3"/>
      <c r="ID99" s="3"/>
      <c r="IE99" s="3"/>
      <c r="IF99" s="3"/>
      <c r="IG99" s="3"/>
      <c r="IH99" s="3"/>
      <c r="II99" s="3"/>
      <c r="IJ99" s="3"/>
      <c r="IK99" s="3"/>
      <c r="IL99" s="3"/>
      <c r="IM99" s="3"/>
      <c r="IN99" s="3"/>
      <c r="IO99" s="3"/>
      <c r="IP99" s="3"/>
      <c r="IQ99" s="3"/>
      <c r="IR99" s="3"/>
      <c r="IS99" s="3"/>
      <c r="IT99" s="3"/>
      <c r="IU99" s="3"/>
      <c r="IV99" s="3"/>
    </row>
    <row r="100" ht="15.75" customHeight="1">
      <c r="A100" s="39"/>
      <c r="B100" s="39"/>
      <c r="C100" s="40" t="s">
        <v>157</v>
      </c>
      <c r="D100" s="65" t="str">
        <f t="shared" ref="D100:F100" si="28">SUM(D85:D97)</f>
        <v>0.00</v>
      </c>
      <c r="E100" s="65" t="str">
        <f t="shared" si="28"/>
        <v>0.00</v>
      </c>
      <c r="F100" s="65" t="str">
        <f t="shared" si="28"/>
        <v>0.00</v>
      </c>
      <c r="G100" s="64" t="str">
        <f>SUM(G84:G99)</f>
        <v>20,766.53</v>
      </c>
      <c r="H100" s="64" t="str">
        <f t="shared" si="27"/>
        <v>20,766.53</v>
      </c>
      <c r="I100" s="2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  <c r="BZ100" s="3"/>
      <c r="CA100" s="3"/>
      <c r="CB100" s="3"/>
      <c r="CC100" s="3"/>
      <c r="CD100" s="3"/>
      <c r="CE100" s="3"/>
      <c r="CF100" s="3"/>
      <c r="CG100" s="3"/>
      <c r="CH100" s="3"/>
      <c r="CI100" s="3"/>
      <c r="CJ100" s="3"/>
      <c r="CK100" s="3"/>
      <c r="CL100" s="3"/>
      <c r="CM100" s="3"/>
      <c r="CN100" s="3"/>
      <c r="CO100" s="3"/>
      <c r="CP100" s="3"/>
      <c r="CQ100" s="3"/>
      <c r="CR100" s="3"/>
      <c r="CS100" s="3"/>
      <c r="CT100" s="3"/>
      <c r="CU100" s="3"/>
      <c r="CV100" s="3"/>
      <c r="CW100" s="3"/>
      <c r="CX100" s="3"/>
      <c r="CY100" s="3"/>
      <c r="CZ100" s="3"/>
      <c r="DA100" s="3"/>
      <c r="DB100" s="3"/>
      <c r="DC100" s="3"/>
      <c r="DD100" s="3"/>
      <c r="DE100" s="3"/>
      <c r="DF100" s="3"/>
      <c r="DG100" s="3"/>
      <c r="DH100" s="3"/>
      <c r="DI100" s="3"/>
      <c r="DJ100" s="3"/>
      <c r="DK100" s="3"/>
      <c r="DL100" s="3"/>
      <c r="DM100" s="3"/>
      <c r="DN100" s="3"/>
      <c r="DO100" s="3"/>
      <c r="DP100" s="3"/>
      <c r="DQ100" s="3"/>
      <c r="DR100" s="3"/>
      <c r="DS100" s="3"/>
      <c r="DT100" s="3"/>
      <c r="DU100" s="3"/>
      <c r="DV100" s="3"/>
      <c r="DW100" s="3"/>
      <c r="DX100" s="3"/>
      <c r="DY100" s="3"/>
      <c r="DZ100" s="3"/>
      <c r="EA100" s="3"/>
      <c r="EB100" s="3"/>
      <c r="EC100" s="3"/>
      <c r="ED100" s="3"/>
      <c r="EE100" s="3"/>
      <c r="EF100" s="3"/>
      <c r="EG100" s="3"/>
      <c r="EH100" s="3"/>
      <c r="EI100" s="3"/>
      <c r="EJ100" s="3"/>
      <c r="EK100" s="3"/>
      <c r="EL100" s="3"/>
      <c r="EM100" s="3"/>
      <c r="EN100" s="3"/>
      <c r="EO100" s="3"/>
      <c r="EP100" s="3"/>
      <c r="EQ100" s="3"/>
      <c r="ER100" s="3"/>
      <c r="ES100" s="3"/>
      <c r="ET100" s="3"/>
      <c r="EU100" s="3"/>
      <c r="EV100" s="3"/>
      <c r="EW100" s="3"/>
      <c r="EX100" s="3"/>
      <c r="EY100" s="3"/>
      <c r="EZ100" s="3"/>
      <c r="FA100" s="3"/>
      <c r="FB100" s="3"/>
      <c r="FC100" s="3"/>
      <c r="FD100" s="3"/>
      <c r="FE100" s="3"/>
      <c r="FF100" s="3"/>
      <c r="FG100" s="3"/>
      <c r="FH100" s="3"/>
      <c r="FI100" s="3"/>
      <c r="FJ100" s="3"/>
      <c r="FK100" s="3"/>
      <c r="FL100" s="3"/>
      <c r="FM100" s="3"/>
      <c r="FN100" s="3"/>
      <c r="FO100" s="3"/>
      <c r="FP100" s="3"/>
      <c r="FQ100" s="3"/>
      <c r="FR100" s="3"/>
      <c r="FS100" s="3"/>
      <c r="FT100" s="3"/>
      <c r="FU100" s="3"/>
      <c r="FV100" s="3"/>
      <c r="FW100" s="3"/>
      <c r="FX100" s="3"/>
      <c r="FY100" s="3"/>
      <c r="FZ100" s="3"/>
      <c r="GA100" s="3"/>
      <c r="GB100" s="3"/>
      <c r="GC100" s="3"/>
      <c r="GD100" s="3"/>
      <c r="GE100" s="3"/>
      <c r="GF100" s="3"/>
      <c r="GG100" s="3"/>
      <c r="GH100" s="3"/>
      <c r="GI100" s="3"/>
      <c r="GJ100" s="3"/>
      <c r="GK100" s="3"/>
      <c r="GL100" s="3"/>
      <c r="GM100" s="3"/>
      <c r="GN100" s="3"/>
      <c r="GO100" s="3"/>
      <c r="GP100" s="3"/>
      <c r="GQ100" s="3"/>
      <c r="GR100" s="3"/>
      <c r="GS100" s="3"/>
      <c r="GT100" s="3"/>
      <c r="GU100" s="3"/>
      <c r="GV100" s="3"/>
      <c r="GW100" s="3"/>
      <c r="GX100" s="3"/>
      <c r="GY100" s="3"/>
      <c r="GZ100" s="3"/>
      <c r="HA100" s="3"/>
      <c r="HB100" s="3"/>
      <c r="HC100" s="3"/>
      <c r="HD100" s="3"/>
      <c r="HE100" s="3"/>
      <c r="HF100" s="3"/>
      <c r="HG100" s="3"/>
      <c r="HH100" s="3"/>
      <c r="HI100" s="3"/>
      <c r="HJ100" s="3"/>
      <c r="HK100" s="3"/>
      <c r="HL100" s="3"/>
      <c r="HM100" s="3"/>
      <c r="HN100" s="3"/>
      <c r="HO100" s="3"/>
      <c r="HP100" s="3"/>
      <c r="HQ100" s="3"/>
      <c r="HR100" s="3"/>
      <c r="HS100" s="3"/>
      <c r="HT100" s="3"/>
      <c r="HU100" s="3"/>
      <c r="HV100" s="3"/>
      <c r="HW100" s="3"/>
      <c r="HX100" s="3"/>
      <c r="HY100" s="3"/>
      <c r="HZ100" s="3"/>
      <c r="IA100" s="3"/>
      <c r="IB100" s="3"/>
      <c r="IC100" s="3"/>
      <c r="ID100" s="3"/>
      <c r="IE100" s="3"/>
      <c r="IF100" s="3"/>
      <c r="IG100" s="3"/>
      <c r="IH100" s="3"/>
      <c r="II100" s="3"/>
      <c r="IJ100" s="3"/>
      <c r="IK100" s="3"/>
      <c r="IL100" s="3"/>
      <c r="IM100" s="3"/>
      <c r="IN100" s="3"/>
      <c r="IO100" s="3"/>
      <c r="IP100" s="3"/>
      <c r="IQ100" s="3"/>
      <c r="IR100" s="3"/>
      <c r="IS100" s="3"/>
      <c r="IT100" s="3"/>
      <c r="IU100" s="3"/>
      <c r="IV100" s="3"/>
    </row>
    <row r="101" ht="15.75" customHeight="1">
      <c r="A101" s="39"/>
      <c r="B101" s="39"/>
      <c r="C101" s="40" t="s">
        <v>158</v>
      </c>
      <c r="D101" s="64" t="str">
        <f t="shared" ref="D101:G101" si="29">SUM(D81,D100)</f>
        <v>219,722.92</v>
      </c>
      <c r="E101" s="64" t="str">
        <f t="shared" si="29"/>
        <v>1,281.74</v>
      </c>
      <c r="F101" s="64" t="str">
        <f t="shared" si="29"/>
        <v>34.25</v>
      </c>
      <c r="G101" s="64" t="str">
        <f t="shared" si="29"/>
        <v>23,947.15</v>
      </c>
      <c r="H101" s="64" t="str">
        <f t="shared" si="27"/>
        <v>244,986.05</v>
      </c>
      <c r="I101" s="2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  <c r="BZ101" s="3"/>
      <c r="CA101" s="3"/>
      <c r="CB101" s="3"/>
      <c r="CC101" s="3"/>
      <c r="CD101" s="3"/>
      <c r="CE101" s="3"/>
      <c r="CF101" s="3"/>
      <c r="CG101" s="3"/>
      <c r="CH101" s="3"/>
      <c r="CI101" s="3"/>
      <c r="CJ101" s="3"/>
      <c r="CK101" s="3"/>
      <c r="CL101" s="3"/>
      <c r="CM101" s="3"/>
      <c r="CN101" s="3"/>
      <c r="CO101" s="3"/>
      <c r="CP101" s="3"/>
      <c r="CQ101" s="3"/>
      <c r="CR101" s="3"/>
      <c r="CS101" s="3"/>
      <c r="CT101" s="3"/>
      <c r="CU101" s="3"/>
      <c r="CV101" s="3"/>
      <c r="CW101" s="3"/>
      <c r="CX101" s="3"/>
      <c r="CY101" s="3"/>
      <c r="CZ101" s="3"/>
      <c r="DA101" s="3"/>
      <c r="DB101" s="3"/>
      <c r="DC101" s="3"/>
      <c r="DD101" s="3"/>
      <c r="DE101" s="3"/>
      <c r="DF101" s="3"/>
      <c r="DG101" s="3"/>
      <c r="DH101" s="3"/>
      <c r="DI101" s="3"/>
      <c r="DJ101" s="3"/>
      <c r="DK101" s="3"/>
      <c r="DL101" s="3"/>
      <c r="DM101" s="3"/>
      <c r="DN101" s="3"/>
      <c r="DO101" s="3"/>
      <c r="DP101" s="3"/>
      <c r="DQ101" s="3"/>
      <c r="DR101" s="3"/>
      <c r="DS101" s="3"/>
      <c r="DT101" s="3"/>
      <c r="DU101" s="3"/>
      <c r="DV101" s="3"/>
      <c r="DW101" s="3"/>
      <c r="DX101" s="3"/>
      <c r="DY101" s="3"/>
      <c r="DZ101" s="3"/>
      <c r="EA101" s="3"/>
      <c r="EB101" s="3"/>
      <c r="EC101" s="3"/>
      <c r="ED101" s="3"/>
      <c r="EE101" s="3"/>
      <c r="EF101" s="3"/>
      <c r="EG101" s="3"/>
      <c r="EH101" s="3"/>
      <c r="EI101" s="3"/>
      <c r="EJ101" s="3"/>
      <c r="EK101" s="3"/>
      <c r="EL101" s="3"/>
      <c r="EM101" s="3"/>
      <c r="EN101" s="3"/>
      <c r="EO101" s="3"/>
      <c r="EP101" s="3"/>
      <c r="EQ101" s="3"/>
      <c r="ER101" s="3"/>
      <c r="ES101" s="3"/>
      <c r="ET101" s="3"/>
      <c r="EU101" s="3"/>
      <c r="EV101" s="3"/>
      <c r="EW101" s="3"/>
      <c r="EX101" s="3"/>
      <c r="EY101" s="3"/>
      <c r="EZ101" s="3"/>
      <c r="FA101" s="3"/>
      <c r="FB101" s="3"/>
      <c r="FC101" s="3"/>
      <c r="FD101" s="3"/>
      <c r="FE101" s="3"/>
      <c r="FF101" s="3"/>
      <c r="FG101" s="3"/>
      <c r="FH101" s="3"/>
      <c r="FI101" s="3"/>
      <c r="FJ101" s="3"/>
      <c r="FK101" s="3"/>
      <c r="FL101" s="3"/>
      <c r="FM101" s="3"/>
      <c r="FN101" s="3"/>
      <c r="FO101" s="3"/>
      <c r="FP101" s="3"/>
      <c r="FQ101" s="3"/>
      <c r="FR101" s="3"/>
      <c r="FS101" s="3"/>
      <c r="FT101" s="3"/>
      <c r="FU101" s="3"/>
      <c r="FV101" s="3"/>
      <c r="FW101" s="3"/>
      <c r="FX101" s="3"/>
      <c r="FY101" s="3"/>
      <c r="FZ101" s="3"/>
      <c r="GA101" s="3"/>
      <c r="GB101" s="3"/>
      <c r="GC101" s="3"/>
      <c r="GD101" s="3"/>
      <c r="GE101" s="3"/>
      <c r="GF101" s="3"/>
      <c r="GG101" s="3"/>
      <c r="GH101" s="3"/>
      <c r="GI101" s="3"/>
      <c r="GJ101" s="3"/>
      <c r="GK101" s="3"/>
      <c r="GL101" s="3"/>
      <c r="GM101" s="3"/>
      <c r="GN101" s="3"/>
      <c r="GO101" s="3"/>
      <c r="GP101" s="3"/>
      <c r="GQ101" s="3"/>
      <c r="GR101" s="3"/>
      <c r="GS101" s="3"/>
      <c r="GT101" s="3"/>
      <c r="GU101" s="3"/>
      <c r="GV101" s="3"/>
      <c r="GW101" s="3"/>
      <c r="GX101" s="3"/>
      <c r="GY101" s="3"/>
      <c r="GZ101" s="3"/>
      <c r="HA101" s="3"/>
      <c r="HB101" s="3"/>
      <c r="HC101" s="3"/>
      <c r="HD101" s="3"/>
      <c r="HE101" s="3"/>
      <c r="HF101" s="3"/>
      <c r="HG101" s="3"/>
      <c r="HH101" s="3"/>
      <c r="HI101" s="3"/>
      <c r="HJ101" s="3"/>
      <c r="HK101" s="3"/>
      <c r="HL101" s="3"/>
      <c r="HM101" s="3"/>
      <c r="HN101" s="3"/>
      <c r="HO101" s="3"/>
      <c r="HP101" s="3"/>
      <c r="HQ101" s="3"/>
      <c r="HR101" s="3"/>
      <c r="HS101" s="3"/>
      <c r="HT101" s="3"/>
      <c r="HU101" s="3"/>
      <c r="HV101" s="3"/>
      <c r="HW101" s="3"/>
      <c r="HX101" s="3"/>
      <c r="HY101" s="3"/>
      <c r="HZ101" s="3"/>
      <c r="IA101" s="3"/>
      <c r="IB101" s="3"/>
      <c r="IC101" s="3"/>
      <c r="ID101" s="3"/>
      <c r="IE101" s="3"/>
      <c r="IF101" s="3"/>
      <c r="IG101" s="3"/>
      <c r="IH101" s="3"/>
      <c r="II101" s="3"/>
      <c r="IJ101" s="3"/>
      <c r="IK101" s="3"/>
      <c r="IL101" s="3"/>
      <c r="IM101" s="3"/>
      <c r="IN101" s="3"/>
      <c r="IO101" s="3"/>
      <c r="IP101" s="3"/>
      <c r="IQ101" s="3"/>
      <c r="IR101" s="3"/>
      <c r="IS101" s="3"/>
      <c r="IT101" s="3"/>
      <c r="IU101" s="3"/>
      <c r="IV101" s="3"/>
    </row>
    <row r="102" ht="45.75" customHeight="1">
      <c r="A102" s="39" t="s">
        <v>159</v>
      </c>
      <c r="B102" s="84" t="s">
        <v>160</v>
      </c>
      <c r="C102" s="85" t="s">
        <v>161</v>
      </c>
      <c r="D102" s="64" t="str">
        <f t="shared" ref="D102:E102" si="30">D101*6.5</f>
        <v>1,428,198.95</v>
      </c>
      <c r="E102" s="64" t="str">
        <f t="shared" si="30"/>
        <v>8,331.29</v>
      </c>
      <c r="F102" s="64" t="str">
        <f>F101*3.67</f>
        <v>125.69</v>
      </c>
      <c r="G102" s="64" t="str">
        <f>G81*9.63+SUM(G88,G89,G90,G91,G92,G93,G94,G95,G96,G97)*3.92+SUM(G85, ,G86,G87)*44.5+G84*3.93+G99+(D71*6.5+E71*6.5+F71*3.67+G71*9.63)*0.002</f>
        <v>123,559.10</v>
      </c>
      <c r="H102" s="64" t="str">
        <f t="shared" si="27"/>
        <v>1,560,215.04</v>
      </c>
      <c r="I102" s="66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  <c r="BT102" s="3"/>
      <c r="BU102" s="3"/>
      <c r="BV102" s="3"/>
      <c r="BW102" s="3"/>
      <c r="BX102" s="3"/>
      <c r="BY102" s="3"/>
      <c r="BZ102" s="3"/>
      <c r="CA102" s="3"/>
      <c r="CB102" s="3"/>
      <c r="CC102" s="3"/>
      <c r="CD102" s="3"/>
      <c r="CE102" s="3"/>
      <c r="CF102" s="3"/>
      <c r="CG102" s="3"/>
      <c r="CH102" s="3"/>
      <c r="CI102" s="3"/>
      <c r="CJ102" s="3"/>
      <c r="CK102" s="3"/>
      <c r="CL102" s="3"/>
      <c r="CM102" s="3"/>
      <c r="CN102" s="3"/>
      <c r="CO102" s="3"/>
      <c r="CP102" s="3"/>
      <c r="CQ102" s="3"/>
      <c r="CR102" s="3"/>
      <c r="CS102" s="3"/>
      <c r="CT102" s="3"/>
      <c r="CU102" s="3"/>
      <c r="CV102" s="3"/>
      <c r="CW102" s="3"/>
      <c r="CX102" s="3"/>
      <c r="CY102" s="3"/>
      <c r="CZ102" s="3"/>
      <c r="DA102" s="3"/>
      <c r="DB102" s="3"/>
      <c r="DC102" s="3"/>
      <c r="DD102" s="3"/>
      <c r="DE102" s="3"/>
      <c r="DF102" s="3"/>
      <c r="DG102" s="3"/>
      <c r="DH102" s="3"/>
      <c r="DI102" s="3"/>
      <c r="DJ102" s="3"/>
      <c r="DK102" s="3"/>
      <c r="DL102" s="3"/>
      <c r="DM102" s="3"/>
      <c r="DN102" s="3"/>
      <c r="DO102" s="3"/>
      <c r="DP102" s="3"/>
      <c r="DQ102" s="3"/>
      <c r="DR102" s="3"/>
      <c r="DS102" s="3"/>
      <c r="DT102" s="3"/>
      <c r="DU102" s="3"/>
      <c r="DV102" s="3"/>
      <c r="DW102" s="3"/>
      <c r="DX102" s="3"/>
      <c r="DY102" s="3"/>
      <c r="DZ102" s="3"/>
      <c r="EA102" s="3"/>
      <c r="EB102" s="3"/>
      <c r="EC102" s="3"/>
      <c r="ED102" s="3"/>
      <c r="EE102" s="3"/>
      <c r="EF102" s="3"/>
      <c r="EG102" s="3"/>
      <c r="EH102" s="3"/>
      <c r="EI102" s="3"/>
      <c r="EJ102" s="3"/>
      <c r="EK102" s="3"/>
      <c r="EL102" s="3"/>
      <c r="EM102" s="3"/>
      <c r="EN102" s="3"/>
      <c r="EO102" s="3"/>
      <c r="EP102" s="3"/>
      <c r="EQ102" s="3"/>
      <c r="ER102" s="3"/>
      <c r="ES102" s="3"/>
      <c r="ET102" s="3"/>
      <c r="EU102" s="3"/>
      <c r="EV102" s="3"/>
      <c r="EW102" s="3"/>
      <c r="EX102" s="3"/>
      <c r="EY102" s="3"/>
      <c r="EZ102" s="3"/>
      <c r="FA102" s="3"/>
      <c r="FB102" s="3"/>
      <c r="FC102" s="3"/>
      <c r="FD102" s="3"/>
      <c r="FE102" s="3"/>
      <c r="FF102" s="3"/>
      <c r="FG102" s="3"/>
      <c r="FH102" s="3"/>
      <c r="FI102" s="3"/>
      <c r="FJ102" s="3"/>
      <c r="FK102" s="3"/>
      <c r="FL102" s="3"/>
      <c r="FM102" s="3"/>
      <c r="FN102" s="3"/>
      <c r="FO102" s="3"/>
      <c r="FP102" s="3"/>
      <c r="FQ102" s="3"/>
      <c r="FR102" s="3"/>
      <c r="FS102" s="3"/>
      <c r="FT102" s="3"/>
      <c r="FU102" s="3"/>
      <c r="FV102" s="3"/>
      <c r="FW102" s="3"/>
      <c r="FX102" s="3"/>
      <c r="FY102" s="3"/>
      <c r="FZ102" s="3"/>
      <c r="GA102" s="3"/>
      <c r="GB102" s="3"/>
      <c r="GC102" s="3"/>
      <c r="GD102" s="3"/>
      <c r="GE102" s="3"/>
      <c r="GF102" s="3"/>
      <c r="GG102" s="3"/>
      <c r="GH102" s="3"/>
      <c r="GI102" s="3"/>
      <c r="GJ102" s="3"/>
      <c r="GK102" s="3"/>
      <c r="GL102" s="3"/>
      <c r="GM102" s="3"/>
      <c r="GN102" s="3"/>
      <c r="GO102" s="3"/>
      <c r="GP102" s="3"/>
      <c r="GQ102" s="3"/>
      <c r="GR102" s="3"/>
      <c r="GS102" s="3"/>
      <c r="GT102" s="3"/>
      <c r="GU102" s="3"/>
      <c r="GV102" s="3"/>
      <c r="GW102" s="3"/>
      <c r="GX102" s="3"/>
      <c r="GY102" s="3"/>
      <c r="GZ102" s="3"/>
      <c r="HA102" s="3"/>
      <c r="HB102" s="3"/>
      <c r="HC102" s="3"/>
      <c r="HD102" s="3"/>
      <c r="HE102" s="3"/>
      <c r="HF102" s="3"/>
      <c r="HG102" s="3"/>
      <c r="HH102" s="3"/>
      <c r="HI102" s="3"/>
      <c r="HJ102" s="3"/>
      <c r="HK102" s="3"/>
      <c r="HL102" s="3"/>
      <c r="HM102" s="3"/>
      <c r="HN102" s="3"/>
      <c r="HO102" s="3"/>
      <c r="HP102" s="3"/>
      <c r="HQ102" s="3"/>
      <c r="HR102" s="3"/>
      <c r="HS102" s="3"/>
      <c r="HT102" s="3"/>
      <c r="HU102" s="3"/>
      <c r="HV102" s="3"/>
      <c r="HW102" s="3"/>
      <c r="HX102" s="3"/>
      <c r="HY102" s="3"/>
      <c r="HZ102" s="3"/>
      <c r="IA102" s="3"/>
      <c r="IB102" s="3"/>
      <c r="IC102" s="3"/>
      <c r="ID102" s="3"/>
      <c r="IE102" s="3"/>
      <c r="IF102" s="3"/>
      <c r="IG102" s="3"/>
      <c r="IH102" s="3"/>
      <c r="II102" s="3"/>
      <c r="IJ102" s="3"/>
      <c r="IK102" s="3"/>
      <c r="IL102" s="3"/>
      <c r="IM102" s="3"/>
      <c r="IN102" s="3"/>
      <c r="IO102" s="3"/>
      <c r="IP102" s="3"/>
      <c r="IQ102" s="3"/>
      <c r="IR102" s="3"/>
      <c r="IS102" s="3"/>
      <c r="IT102" s="3"/>
      <c r="IU102" s="3"/>
      <c r="IV102" s="3"/>
    </row>
    <row r="103" ht="54.75" customHeight="1">
      <c r="A103" s="39" t="s">
        <v>162</v>
      </c>
      <c r="B103" s="44" t="s">
        <v>163</v>
      </c>
      <c r="C103" s="45" t="s">
        <v>164</v>
      </c>
      <c r="D103" s="64" t="str">
        <f t="shared" ref="D103:G103" si="31">D102*0.1</f>
        <v>142,819.90</v>
      </c>
      <c r="E103" s="64" t="str">
        <f t="shared" si="31"/>
        <v>833.13</v>
      </c>
      <c r="F103" s="64" t="str">
        <f t="shared" si="31"/>
        <v>12.57</v>
      </c>
      <c r="G103" s="64" t="str">
        <f t="shared" si="31"/>
        <v>12,355.91</v>
      </c>
      <c r="H103" s="64" t="str">
        <f t="shared" si="27"/>
        <v>156,021.50</v>
      </c>
      <c r="I103" s="29"/>
      <c r="J103" s="30"/>
      <c r="K103" s="30"/>
      <c r="L103" s="30"/>
      <c r="M103" s="30"/>
      <c r="N103" s="30"/>
      <c r="O103" s="30"/>
      <c r="P103" s="30"/>
      <c r="Q103" s="30"/>
      <c r="R103" s="30"/>
      <c r="S103" s="30"/>
      <c r="T103" s="30"/>
      <c r="U103" s="30"/>
      <c r="V103" s="30"/>
      <c r="W103" s="30"/>
      <c r="X103" s="30"/>
      <c r="Y103" s="30"/>
      <c r="Z103" s="30"/>
      <c r="AA103" s="30"/>
      <c r="AB103" s="30"/>
      <c r="AC103" s="30"/>
      <c r="AD103" s="30"/>
      <c r="AE103" s="30"/>
      <c r="AF103" s="30"/>
      <c r="AG103" s="30"/>
      <c r="AH103" s="30"/>
      <c r="AI103" s="30"/>
      <c r="AJ103" s="30"/>
      <c r="AK103" s="30"/>
      <c r="AL103" s="30"/>
      <c r="AM103" s="30"/>
      <c r="AN103" s="30"/>
      <c r="AO103" s="30"/>
      <c r="AP103" s="30"/>
      <c r="AQ103" s="30"/>
      <c r="AR103" s="30"/>
      <c r="AS103" s="30"/>
      <c r="AT103" s="30"/>
      <c r="AU103" s="30"/>
      <c r="AV103" s="30"/>
      <c r="AW103" s="30"/>
      <c r="AX103" s="30"/>
      <c r="AY103" s="30"/>
      <c r="AZ103" s="30"/>
      <c r="BA103" s="30"/>
      <c r="BB103" s="30"/>
      <c r="BC103" s="30"/>
      <c r="BD103" s="30"/>
      <c r="BE103" s="30"/>
      <c r="BF103" s="30"/>
      <c r="BG103" s="30"/>
      <c r="BH103" s="30"/>
      <c r="BI103" s="30"/>
      <c r="BJ103" s="30"/>
      <c r="BK103" s="30"/>
      <c r="BL103" s="30"/>
      <c r="BM103" s="30"/>
      <c r="BN103" s="30"/>
      <c r="BO103" s="30"/>
      <c r="BP103" s="30"/>
      <c r="BQ103" s="30"/>
      <c r="BR103" s="30"/>
      <c r="BS103" s="30"/>
      <c r="BT103" s="30"/>
      <c r="BU103" s="30"/>
      <c r="BV103" s="30"/>
      <c r="BW103" s="30"/>
      <c r="BX103" s="30"/>
      <c r="BY103" s="30"/>
      <c r="BZ103" s="30"/>
      <c r="CA103" s="30"/>
      <c r="CB103" s="30"/>
      <c r="CC103" s="30"/>
      <c r="CD103" s="30"/>
      <c r="CE103" s="30"/>
      <c r="CF103" s="30"/>
      <c r="CG103" s="30"/>
      <c r="CH103" s="30"/>
      <c r="CI103" s="30"/>
      <c r="CJ103" s="30"/>
      <c r="CK103" s="30"/>
      <c r="CL103" s="30"/>
      <c r="CM103" s="30"/>
      <c r="CN103" s="30"/>
      <c r="CO103" s="30"/>
      <c r="CP103" s="30"/>
      <c r="CQ103" s="30"/>
      <c r="CR103" s="30"/>
      <c r="CS103" s="30"/>
      <c r="CT103" s="30"/>
      <c r="CU103" s="30"/>
      <c r="CV103" s="30"/>
      <c r="CW103" s="30"/>
      <c r="CX103" s="30"/>
      <c r="CY103" s="30"/>
      <c r="CZ103" s="30"/>
      <c r="DA103" s="30"/>
      <c r="DB103" s="30"/>
      <c r="DC103" s="30"/>
      <c r="DD103" s="30"/>
      <c r="DE103" s="30"/>
      <c r="DF103" s="30"/>
      <c r="DG103" s="30"/>
      <c r="DH103" s="30"/>
      <c r="DI103" s="30"/>
      <c r="DJ103" s="30"/>
      <c r="DK103" s="30"/>
      <c r="DL103" s="30"/>
      <c r="DM103" s="30"/>
      <c r="DN103" s="30"/>
      <c r="DO103" s="30"/>
      <c r="DP103" s="30"/>
      <c r="DQ103" s="30"/>
      <c r="DR103" s="30"/>
      <c r="DS103" s="30"/>
      <c r="DT103" s="30"/>
      <c r="DU103" s="30"/>
      <c r="DV103" s="30"/>
      <c r="DW103" s="30"/>
      <c r="DX103" s="30"/>
      <c r="DY103" s="30"/>
      <c r="DZ103" s="30"/>
      <c r="EA103" s="30"/>
      <c r="EB103" s="30"/>
      <c r="EC103" s="30"/>
      <c r="ED103" s="30"/>
      <c r="EE103" s="30"/>
      <c r="EF103" s="30"/>
      <c r="EG103" s="30"/>
      <c r="EH103" s="30"/>
      <c r="EI103" s="30"/>
      <c r="EJ103" s="30"/>
      <c r="EK103" s="30"/>
      <c r="EL103" s="30"/>
      <c r="EM103" s="30"/>
      <c r="EN103" s="30"/>
      <c r="EO103" s="30"/>
      <c r="EP103" s="30"/>
      <c r="EQ103" s="30"/>
      <c r="ER103" s="30"/>
      <c r="ES103" s="30"/>
      <c r="ET103" s="30"/>
      <c r="EU103" s="30"/>
      <c r="EV103" s="30"/>
      <c r="EW103" s="30"/>
      <c r="EX103" s="30"/>
      <c r="EY103" s="30"/>
      <c r="EZ103" s="30"/>
      <c r="FA103" s="30"/>
      <c r="FB103" s="30"/>
      <c r="FC103" s="30"/>
      <c r="FD103" s="30"/>
      <c r="FE103" s="30"/>
      <c r="FF103" s="30"/>
      <c r="FG103" s="30"/>
      <c r="FH103" s="30"/>
      <c r="FI103" s="30"/>
      <c r="FJ103" s="30"/>
      <c r="FK103" s="30"/>
      <c r="FL103" s="30"/>
      <c r="FM103" s="30"/>
      <c r="FN103" s="30"/>
      <c r="FO103" s="30"/>
      <c r="FP103" s="30"/>
      <c r="FQ103" s="30"/>
      <c r="FR103" s="30"/>
      <c r="FS103" s="30"/>
      <c r="FT103" s="30"/>
      <c r="FU103" s="30"/>
      <c r="FV103" s="30"/>
      <c r="FW103" s="30"/>
      <c r="FX103" s="30"/>
      <c r="FY103" s="30"/>
      <c r="FZ103" s="30"/>
      <c r="GA103" s="30"/>
      <c r="GB103" s="30"/>
      <c r="GC103" s="30"/>
      <c r="GD103" s="30"/>
      <c r="GE103" s="30"/>
      <c r="GF103" s="30"/>
      <c r="GG103" s="30"/>
      <c r="GH103" s="30"/>
      <c r="GI103" s="30"/>
      <c r="GJ103" s="30"/>
      <c r="GK103" s="30"/>
      <c r="GL103" s="30"/>
      <c r="GM103" s="30"/>
      <c r="GN103" s="30"/>
      <c r="GO103" s="30"/>
      <c r="GP103" s="30"/>
      <c r="GQ103" s="30"/>
      <c r="GR103" s="30"/>
      <c r="GS103" s="30"/>
      <c r="GT103" s="30"/>
      <c r="GU103" s="30"/>
      <c r="GV103" s="30"/>
      <c r="GW103" s="30"/>
      <c r="GX103" s="30"/>
      <c r="GY103" s="30"/>
      <c r="GZ103" s="30"/>
      <c r="HA103" s="30"/>
      <c r="HB103" s="30"/>
      <c r="HC103" s="30"/>
      <c r="HD103" s="30"/>
      <c r="HE103" s="30"/>
      <c r="HF103" s="30"/>
      <c r="HG103" s="30"/>
      <c r="HH103" s="30"/>
      <c r="HI103" s="30"/>
      <c r="HJ103" s="30"/>
      <c r="HK103" s="30"/>
      <c r="HL103" s="30"/>
      <c r="HM103" s="30"/>
      <c r="HN103" s="30"/>
      <c r="HO103" s="30"/>
      <c r="HP103" s="30"/>
      <c r="HQ103" s="30"/>
      <c r="HR103" s="30"/>
      <c r="HS103" s="30"/>
      <c r="HT103" s="30"/>
      <c r="HU103" s="30"/>
      <c r="HV103" s="30"/>
      <c r="HW103" s="30"/>
      <c r="HX103" s="30"/>
      <c r="HY103" s="30"/>
      <c r="HZ103" s="30"/>
      <c r="IA103" s="30"/>
      <c r="IB103" s="30"/>
      <c r="IC103" s="30"/>
      <c r="ID103" s="30"/>
      <c r="IE103" s="30"/>
      <c r="IF103" s="30"/>
      <c r="IG103" s="30"/>
      <c r="IH103" s="30"/>
      <c r="II103" s="30"/>
      <c r="IJ103" s="30"/>
      <c r="IK103" s="30"/>
      <c r="IL103" s="30"/>
      <c r="IM103" s="30"/>
      <c r="IN103" s="30"/>
      <c r="IO103" s="30"/>
      <c r="IP103" s="30"/>
      <c r="IQ103" s="30"/>
      <c r="IR103" s="30"/>
      <c r="IS103" s="30"/>
      <c r="IT103" s="30"/>
      <c r="IU103" s="30"/>
      <c r="IV103" s="30"/>
    </row>
    <row r="104" ht="15.75" customHeight="1">
      <c r="A104" s="39" t="s">
        <v>165</v>
      </c>
      <c r="B104" s="39"/>
      <c r="C104" s="41" t="s">
        <v>166</v>
      </c>
      <c r="D104" s="64" t="str">
        <f t="shared" ref="D104:G104" si="32">D102+D103</f>
        <v>1,571,018.85</v>
      </c>
      <c r="E104" s="64" t="str">
        <f t="shared" si="32"/>
        <v>9,164.42</v>
      </c>
      <c r="F104" s="64" t="str">
        <f t="shared" si="32"/>
        <v>138.26</v>
      </c>
      <c r="G104" s="64" t="str">
        <f t="shared" si="32"/>
        <v>135,915.01</v>
      </c>
      <c r="H104" s="86" t="str">
        <f t="shared" si="27"/>
        <v>1,716,236.539</v>
      </c>
      <c r="I104" s="2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  <c r="BT104" s="3"/>
      <c r="BU104" s="3"/>
      <c r="BV104" s="3"/>
      <c r="BW104" s="3"/>
      <c r="BX104" s="3"/>
      <c r="BY104" s="3"/>
      <c r="BZ104" s="3"/>
      <c r="CA104" s="3"/>
      <c r="CB104" s="3"/>
      <c r="CC104" s="3"/>
      <c r="CD104" s="3"/>
      <c r="CE104" s="3"/>
      <c r="CF104" s="3"/>
      <c r="CG104" s="3"/>
      <c r="CH104" s="3"/>
      <c r="CI104" s="3"/>
      <c r="CJ104" s="3"/>
      <c r="CK104" s="3"/>
      <c r="CL104" s="3"/>
      <c r="CM104" s="3"/>
      <c r="CN104" s="3"/>
      <c r="CO104" s="3"/>
      <c r="CP104" s="3"/>
      <c r="CQ104" s="3"/>
      <c r="CR104" s="3"/>
      <c r="CS104" s="3"/>
      <c r="CT104" s="3"/>
      <c r="CU104" s="3"/>
      <c r="CV104" s="3"/>
      <c r="CW104" s="3"/>
      <c r="CX104" s="3"/>
      <c r="CY104" s="3"/>
      <c r="CZ104" s="3"/>
      <c r="DA104" s="3"/>
      <c r="DB104" s="3"/>
      <c r="DC104" s="3"/>
      <c r="DD104" s="3"/>
      <c r="DE104" s="3"/>
      <c r="DF104" s="3"/>
      <c r="DG104" s="3"/>
      <c r="DH104" s="3"/>
      <c r="DI104" s="3"/>
      <c r="DJ104" s="3"/>
      <c r="DK104" s="3"/>
      <c r="DL104" s="3"/>
      <c r="DM104" s="3"/>
      <c r="DN104" s="3"/>
      <c r="DO104" s="3"/>
      <c r="DP104" s="3"/>
      <c r="DQ104" s="3"/>
      <c r="DR104" s="3"/>
      <c r="DS104" s="3"/>
      <c r="DT104" s="3"/>
      <c r="DU104" s="3"/>
      <c r="DV104" s="3"/>
      <c r="DW104" s="3"/>
      <c r="DX104" s="3"/>
      <c r="DY104" s="3"/>
      <c r="DZ104" s="3"/>
      <c r="EA104" s="3"/>
      <c r="EB104" s="3"/>
      <c r="EC104" s="3"/>
      <c r="ED104" s="3"/>
      <c r="EE104" s="3"/>
      <c r="EF104" s="3"/>
      <c r="EG104" s="3"/>
      <c r="EH104" s="3"/>
      <c r="EI104" s="3"/>
      <c r="EJ104" s="3"/>
      <c r="EK104" s="3"/>
      <c r="EL104" s="3"/>
      <c r="EM104" s="3"/>
      <c r="EN104" s="3"/>
      <c r="EO104" s="3"/>
      <c r="EP104" s="3"/>
      <c r="EQ104" s="3"/>
      <c r="ER104" s="3"/>
      <c r="ES104" s="3"/>
      <c r="ET104" s="3"/>
      <c r="EU104" s="3"/>
      <c r="EV104" s="3"/>
      <c r="EW104" s="3"/>
      <c r="EX104" s="3"/>
      <c r="EY104" s="3"/>
      <c r="EZ104" s="3"/>
      <c r="FA104" s="3"/>
      <c r="FB104" s="3"/>
      <c r="FC104" s="3"/>
      <c r="FD104" s="3"/>
      <c r="FE104" s="3"/>
      <c r="FF104" s="3"/>
      <c r="FG104" s="3"/>
      <c r="FH104" s="3"/>
      <c r="FI104" s="3"/>
      <c r="FJ104" s="3"/>
      <c r="FK104" s="3"/>
      <c r="FL104" s="3"/>
      <c r="FM104" s="3"/>
      <c r="FN104" s="3"/>
      <c r="FO104" s="3"/>
      <c r="FP104" s="3"/>
      <c r="FQ104" s="3"/>
      <c r="FR104" s="3"/>
      <c r="FS104" s="3"/>
      <c r="FT104" s="3"/>
      <c r="FU104" s="3"/>
      <c r="FV104" s="3"/>
      <c r="FW104" s="3"/>
      <c r="FX104" s="3"/>
      <c r="FY104" s="3"/>
      <c r="FZ104" s="3"/>
      <c r="GA104" s="3"/>
      <c r="GB104" s="3"/>
      <c r="GC104" s="3"/>
      <c r="GD104" s="3"/>
      <c r="GE104" s="3"/>
      <c r="GF104" s="3"/>
      <c r="GG104" s="3"/>
      <c r="GH104" s="3"/>
      <c r="GI104" s="3"/>
      <c r="GJ104" s="3"/>
      <c r="GK104" s="3"/>
      <c r="GL104" s="3"/>
      <c r="GM104" s="3"/>
      <c r="GN104" s="3"/>
      <c r="GO104" s="3"/>
      <c r="GP104" s="3"/>
      <c r="GQ104" s="3"/>
      <c r="GR104" s="3"/>
      <c r="GS104" s="3"/>
      <c r="GT104" s="3"/>
      <c r="GU104" s="3"/>
      <c r="GV104" s="3"/>
      <c r="GW104" s="3"/>
      <c r="GX104" s="3"/>
      <c r="GY104" s="3"/>
      <c r="GZ104" s="3"/>
      <c r="HA104" s="3"/>
      <c r="HB104" s="3"/>
      <c r="HC104" s="3"/>
      <c r="HD104" s="3"/>
      <c r="HE104" s="3"/>
      <c r="HF104" s="3"/>
      <c r="HG104" s="3"/>
      <c r="HH104" s="3"/>
      <c r="HI104" s="3"/>
      <c r="HJ104" s="3"/>
      <c r="HK104" s="3"/>
      <c r="HL104" s="3"/>
      <c r="HM104" s="3"/>
      <c r="HN104" s="3"/>
      <c r="HO104" s="3"/>
      <c r="HP104" s="3"/>
      <c r="HQ104" s="3"/>
      <c r="HR104" s="3"/>
      <c r="HS104" s="3"/>
      <c r="HT104" s="3"/>
      <c r="HU104" s="3"/>
      <c r="HV104" s="3"/>
      <c r="HW104" s="3"/>
      <c r="HX104" s="3"/>
      <c r="HY104" s="3"/>
      <c r="HZ104" s="3"/>
      <c r="IA104" s="3"/>
      <c r="IB104" s="3"/>
      <c r="IC104" s="3"/>
      <c r="ID104" s="3"/>
      <c r="IE104" s="3"/>
      <c r="IF104" s="3"/>
      <c r="IG104" s="3"/>
      <c r="IH104" s="3"/>
      <c r="II104" s="3"/>
      <c r="IJ104" s="3"/>
      <c r="IK104" s="3"/>
      <c r="IL104" s="3"/>
      <c r="IM104" s="3"/>
      <c r="IN104" s="3"/>
      <c r="IO104" s="3"/>
      <c r="IP104" s="3"/>
      <c r="IQ104" s="3"/>
      <c r="IR104" s="3"/>
      <c r="IS104" s="3"/>
      <c r="IT104" s="3"/>
      <c r="IU104" s="3"/>
      <c r="IV104" s="3"/>
    </row>
    <row r="105">
      <c r="A105" s="39" t="s">
        <v>167</v>
      </c>
      <c r="B105" s="39"/>
      <c r="C105" s="85" t="s">
        <v>168</v>
      </c>
      <c r="D105" s="46" t="str">
        <f t="shared" ref="D105:G105" si="33">D104*0.18</f>
        <v>282,783.39</v>
      </c>
      <c r="E105" s="46" t="str">
        <f t="shared" si="33"/>
        <v>1,649.60</v>
      </c>
      <c r="F105" s="46" t="str">
        <f t="shared" si="33"/>
        <v>24.89</v>
      </c>
      <c r="G105" s="46" t="str">
        <f t="shared" si="33"/>
        <v>24,464.70</v>
      </c>
      <c r="H105" s="47" t="str">
        <f t="shared" si="27"/>
        <v>308,922.577</v>
      </c>
      <c r="I105" s="2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  <c r="BT105" s="3"/>
      <c r="BU105" s="3"/>
      <c r="BV105" s="3"/>
      <c r="BW105" s="3"/>
      <c r="BX105" s="3"/>
      <c r="BY105" s="3"/>
      <c r="BZ105" s="3"/>
      <c r="CA105" s="3"/>
      <c r="CB105" s="3"/>
      <c r="CC105" s="3"/>
      <c r="CD105" s="3"/>
      <c r="CE105" s="3"/>
      <c r="CF105" s="3"/>
      <c r="CG105" s="3"/>
      <c r="CH105" s="3"/>
      <c r="CI105" s="3"/>
      <c r="CJ105" s="3"/>
      <c r="CK105" s="3"/>
      <c r="CL105" s="3"/>
      <c r="CM105" s="3"/>
      <c r="CN105" s="3"/>
      <c r="CO105" s="3"/>
      <c r="CP105" s="3"/>
      <c r="CQ105" s="3"/>
      <c r="CR105" s="3"/>
      <c r="CS105" s="3"/>
      <c r="CT105" s="3"/>
      <c r="CU105" s="3"/>
      <c r="CV105" s="3"/>
      <c r="CW105" s="3"/>
      <c r="CX105" s="3"/>
      <c r="CY105" s="3"/>
      <c r="CZ105" s="3"/>
      <c r="DA105" s="3"/>
      <c r="DB105" s="3"/>
      <c r="DC105" s="3"/>
      <c r="DD105" s="3"/>
      <c r="DE105" s="3"/>
      <c r="DF105" s="3"/>
      <c r="DG105" s="3"/>
      <c r="DH105" s="3"/>
      <c r="DI105" s="3"/>
      <c r="DJ105" s="3"/>
      <c r="DK105" s="3"/>
      <c r="DL105" s="3"/>
      <c r="DM105" s="3"/>
      <c r="DN105" s="3"/>
      <c r="DO105" s="3"/>
      <c r="DP105" s="3"/>
      <c r="DQ105" s="3"/>
      <c r="DR105" s="3"/>
      <c r="DS105" s="3"/>
      <c r="DT105" s="3"/>
      <c r="DU105" s="3"/>
      <c r="DV105" s="3"/>
      <c r="DW105" s="3"/>
      <c r="DX105" s="3"/>
      <c r="DY105" s="3"/>
      <c r="DZ105" s="3"/>
      <c r="EA105" s="3"/>
      <c r="EB105" s="3"/>
      <c r="EC105" s="3"/>
      <c r="ED105" s="3"/>
      <c r="EE105" s="3"/>
      <c r="EF105" s="3"/>
      <c r="EG105" s="3"/>
      <c r="EH105" s="3"/>
      <c r="EI105" s="3"/>
      <c r="EJ105" s="3"/>
      <c r="EK105" s="3"/>
      <c r="EL105" s="3"/>
      <c r="EM105" s="3"/>
      <c r="EN105" s="3"/>
      <c r="EO105" s="3"/>
      <c r="EP105" s="3"/>
      <c r="EQ105" s="3"/>
      <c r="ER105" s="3"/>
      <c r="ES105" s="3"/>
      <c r="ET105" s="3"/>
      <c r="EU105" s="3"/>
      <c r="EV105" s="3"/>
      <c r="EW105" s="3"/>
      <c r="EX105" s="3"/>
      <c r="EY105" s="3"/>
      <c r="EZ105" s="3"/>
      <c r="FA105" s="3"/>
      <c r="FB105" s="3"/>
      <c r="FC105" s="3"/>
      <c r="FD105" s="3"/>
      <c r="FE105" s="3"/>
      <c r="FF105" s="3"/>
      <c r="FG105" s="3"/>
      <c r="FH105" s="3"/>
      <c r="FI105" s="3"/>
      <c r="FJ105" s="3"/>
      <c r="FK105" s="3"/>
      <c r="FL105" s="3"/>
      <c r="FM105" s="3"/>
      <c r="FN105" s="3"/>
      <c r="FO105" s="3"/>
      <c r="FP105" s="3"/>
      <c r="FQ105" s="3"/>
      <c r="FR105" s="3"/>
      <c r="FS105" s="3"/>
      <c r="FT105" s="3"/>
      <c r="FU105" s="3"/>
      <c r="FV105" s="3"/>
      <c r="FW105" s="3"/>
      <c r="FX105" s="3"/>
      <c r="FY105" s="3"/>
      <c r="FZ105" s="3"/>
      <c r="GA105" s="3"/>
      <c r="GB105" s="3"/>
      <c r="GC105" s="3"/>
      <c r="GD105" s="3"/>
      <c r="GE105" s="3"/>
      <c r="GF105" s="3"/>
      <c r="GG105" s="3"/>
      <c r="GH105" s="3"/>
      <c r="GI105" s="3"/>
      <c r="GJ105" s="3"/>
      <c r="GK105" s="3"/>
      <c r="GL105" s="3"/>
      <c r="GM105" s="3"/>
      <c r="GN105" s="3"/>
      <c r="GO105" s="3"/>
      <c r="GP105" s="3"/>
      <c r="GQ105" s="3"/>
      <c r="GR105" s="3"/>
      <c r="GS105" s="3"/>
      <c r="GT105" s="3"/>
      <c r="GU105" s="3"/>
      <c r="GV105" s="3"/>
      <c r="GW105" s="3"/>
      <c r="GX105" s="3"/>
      <c r="GY105" s="3"/>
      <c r="GZ105" s="3"/>
      <c r="HA105" s="3"/>
      <c r="HB105" s="3"/>
      <c r="HC105" s="3"/>
      <c r="HD105" s="3"/>
      <c r="HE105" s="3"/>
      <c r="HF105" s="3"/>
      <c r="HG105" s="3"/>
      <c r="HH105" s="3"/>
      <c r="HI105" s="3"/>
      <c r="HJ105" s="3"/>
      <c r="HK105" s="3"/>
      <c r="HL105" s="3"/>
      <c r="HM105" s="3"/>
      <c r="HN105" s="3"/>
      <c r="HO105" s="3"/>
      <c r="HP105" s="3"/>
      <c r="HQ105" s="3"/>
      <c r="HR105" s="3"/>
      <c r="HS105" s="3"/>
      <c r="HT105" s="3"/>
      <c r="HU105" s="3"/>
      <c r="HV105" s="3"/>
      <c r="HW105" s="3"/>
      <c r="HX105" s="3"/>
      <c r="HY105" s="3"/>
      <c r="HZ105" s="3"/>
      <c r="IA105" s="3"/>
      <c r="IB105" s="3"/>
      <c r="IC105" s="3"/>
      <c r="ID105" s="3"/>
      <c r="IE105" s="3"/>
      <c r="IF105" s="3"/>
      <c r="IG105" s="3"/>
      <c r="IH105" s="3"/>
      <c r="II105" s="3"/>
      <c r="IJ105" s="3"/>
      <c r="IK105" s="3"/>
      <c r="IL105" s="3"/>
      <c r="IM105" s="3"/>
      <c r="IN105" s="3"/>
      <c r="IO105" s="3"/>
      <c r="IP105" s="3"/>
      <c r="IQ105" s="3"/>
      <c r="IR105" s="3"/>
      <c r="IS105" s="3"/>
      <c r="IT105" s="3"/>
      <c r="IU105" s="3"/>
      <c r="IV105" s="3"/>
    </row>
    <row r="106" ht="31.5" customHeight="1">
      <c r="A106" s="39" t="s">
        <v>169</v>
      </c>
      <c r="B106" s="39"/>
      <c r="C106" s="41" t="s">
        <v>170</v>
      </c>
      <c r="D106" s="64" t="str">
        <f t="shared" ref="D106:G106" si="34">D104+D105</f>
        <v>1,853,802.24</v>
      </c>
      <c r="E106" s="64" t="str">
        <f t="shared" si="34"/>
        <v>10,814.02</v>
      </c>
      <c r="F106" s="64" t="str">
        <f t="shared" si="34"/>
        <v>163.15</v>
      </c>
      <c r="G106" s="64" t="str">
        <f t="shared" si="34"/>
        <v>160,379.72</v>
      </c>
      <c r="H106" s="86" t="str">
        <f t="shared" si="27"/>
        <v>2,025,159.116</v>
      </c>
      <c r="I106" s="2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  <c r="BT106" s="3"/>
      <c r="BU106" s="3"/>
      <c r="BV106" s="3"/>
      <c r="BW106" s="3"/>
      <c r="BX106" s="3"/>
      <c r="BY106" s="3"/>
      <c r="BZ106" s="3"/>
      <c r="CA106" s="3"/>
      <c r="CB106" s="3"/>
      <c r="CC106" s="3"/>
      <c r="CD106" s="3"/>
      <c r="CE106" s="3"/>
      <c r="CF106" s="3"/>
      <c r="CG106" s="3"/>
      <c r="CH106" s="3"/>
      <c r="CI106" s="3"/>
      <c r="CJ106" s="3"/>
      <c r="CK106" s="3"/>
      <c r="CL106" s="3"/>
      <c r="CM106" s="3"/>
      <c r="CN106" s="3"/>
      <c r="CO106" s="3"/>
      <c r="CP106" s="3"/>
      <c r="CQ106" s="3"/>
      <c r="CR106" s="3"/>
      <c r="CS106" s="3"/>
      <c r="CT106" s="3"/>
      <c r="CU106" s="3"/>
      <c r="CV106" s="3"/>
      <c r="CW106" s="3"/>
      <c r="CX106" s="3"/>
      <c r="CY106" s="3"/>
      <c r="CZ106" s="3"/>
      <c r="DA106" s="3"/>
      <c r="DB106" s="3"/>
      <c r="DC106" s="3"/>
      <c r="DD106" s="3"/>
      <c r="DE106" s="3"/>
      <c r="DF106" s="3"/>
      <c r="DG106" s="3"/>
      <c r="DH106" s="3"/>
      <c r="DI106" s="3"/>
      <c r="DJ106" s="3"/>
      <c r="DK106" s="3"/>
      <c r="DL106" s="3"/>
      <c r="DM106" s="3"/>
      <c r="DN106" s="3"/>
      <c r="DO106" s="3"/>
      <c r="DP106" s="3"/>
      <c r="DQ106" s="3"/>
      <c r="DR106" s="3"/>
      <c r="DS106" s="3"/>
      <c r="DT106" s="3"/>
      <c r="DU106" s="3"/>
      <c r="DV106" s="3"/>
      <c r="DW106" s="3"/>
      <c r="DX106" s="3"/>
      <c r="DY106" s="3"/>
      <c r="DZ106" s="3"/>
      <c r="EA106" s="3"/>
      <c r="EB106" s="3"/>
      <c r="EC106" s="3"/>
      <c r="ED106" s="3"/>
      <c r="EE106" s="3"/>
      <c r="EF106" s="3"/>
      <c r="EG106" s="3"/>
      <c r="EH106" s="3"/>
      <c r="EI106" s="3"/>
      <c r="EJ106" s="3"/>
      <c r="EK106" s="3"/>
      <c r="EL106" s="3"/>
      <c r="EM106" s="3"/>
      <c r="EN106" s="3"/>
      <c r="EO106" s="3"/>
      <c r="EP106" s="3"/>
      <c r="EQ106" s="3"/>
      <c r="ER106" s="3"/>
      <c r="ES106" s="3"/>
      <c r="ET106" s="3"/>
      <c r="EU106" s="3"/>
      <c r="EV106" s="3"/>
      <c r="EW106" s="3"/>
      <c r="EX106" s="3"/>
      <c r="EY106" s="3"/>
      <c r="EZ106" s="3"/>
      <c r="FA106" s="3"/>
      <c r="FB106" s="3"/>
      <c r="FC106" s="3"/>
      <c r="FD106" s="3"/>
      <c r="FE106" s="3"/>
      <c r="FF106" s="3"/>
      <c r="FG106" s="3"/>
      <c r="FH106" s="3"/>
      <c r="FI106" s="3"/>
      <c r="FJ106" s="3"/>
      <c r="FK106" s="3"/>
      <c r="FL106" s="3"/>
      <c r="FM106" s="3"/>
      <c r="FN106" s="3"/>
      <c r="FO106" s="3"/>
      <c r="FP106" s="3"/>
      <c r="FQ106" s="3"/>
      <c r="FR106" s="3"/>
      <c r="FS106" s="3"/>
      <c r="FT106" s="3"/>
      <c r="FU106" s="3"/>
      <c r="FV106" s="3"/>
      <c r="FW106" s="3"/>
      <c r="FX106" s="3"/>
      <c r="FY106" s="3"/>
      <c r="FZ106" s="3"/>
      <c r="GA106" s="3"/>
      <c r="GB106" s="3"/>
      <c r="GC106" s="3"/>
      <c r="GD106" s="3"/>
      <c r="GE106" s="3"/>
      <c r="GF106" s="3"/>
      <c r="GG106" s="3"/>
      <c r="GH106" s="3"/>
      <c r="GI106" s="3"/>
      <c r="GJ106" s="3"/>
      <c r="GK106" s="3"/>
      <c r="GL106" s="3"/>
      <c r="GM106" s="3"/>
      <c r="GN106" s="3"/>
      <c r="GO106" s="3"/>
      <c r="GP106" s="3"/>
      <c r="GQ106" s="3"/>
      <c r="GR106" s="3"/>
      <c r="GS106" s="3"/>
      <c r="GT106" s="3"/>
      <c r="GU106" s="3"/>
      <c r="GV106" s="3"/>
      <c r="GW106" s="3"/>
      <c r="GX106" s="3"/>
      <c r="GY106" s="3"/>
      <c r="GZ106" s="3"/>
      <c r="HA106" s="3"/>
      <c r="HB106" s="3"/>
      <c r="HC106" s="3"/>
      <c r="HD106" s="3"/>
      <c r="HE106" s="3"/>
      <c r="HF106" s="3"/>
      <c r="HG106" s="3"/>
      <c r="HH106" s="3"/>
      <c r="HI106" s="3"/>
      <c r="HJ106" s="3"/>
      <c r="HK106" s="3"/>
      <c r="HL106" s="3"/>
      <c r="HM106" s="3"/>
      <c r="HN106" s="3"/>
      <c r="HO106" s="3"/>
      <c r="HP106" s="3"/>
      <c r="HQ106" s="3"/>
      <c r="HR106" s="3"/>
      <c r="HS106" s="3"/>
      <c r="HT106" s="3"/>
      <c r="HU106" s="3"/>
      <c r="HV106" s="3"/>
      <c r="HW106" s="3"/>
      <c r="HX106" s="3"/>
      <c r="HY106" s="3"/>
      <c r="HZ106" s="3"/>
      <c r="IA106" s="3"/>
      <c r="IB106" s="3"/>
      <c r="IC106" s="3"/>
      <c r="ID106" s="3"/>
      <c r="IE106" s="3"/>
      <c r="IF106" s="3"/>
      <c r="IG106" s="3"/>
      <c r="IH106" s="3"/>
      <c r="II106" s="3"/>
      <c r="IJ106" s="3"/>
      <c r="IK106" s="3"/>
      <c r="IL106" s="3"/>
      <c r="IM106" s="3"/>
      <c r="IN106" s="3"/>
      <c r="IO106" s="3"/>
      <c r="IP106" s="3"/>
      <c r="IQ106" s="3"/>
      <c r="IR106" s="3"/>
      <c r="IS106" s="3"/>
      <c r="IT106" s="3"/>
      <c r="IU106" s="3"/>
      <c r="IV106" s="3"/>
    </row>
    <row r="107" ht="28.5" customHeight="1">
      <c r="A107" s="39" t="s">
        <v>171</v>
      </c>
      <c r="B107" s="83" t="s">
        <v>172</v>
      </c>
      <c r="C107" s="85" t="s">
        <v>173</v>
      </c>
      <c r="D107" s="46" t="str">
        <f t="shared" ref="D107:E107" si="35">D64*0.0015*6.5*1.18</f>
        <v>2,444.79</v>
      </c>
      <c r="E107" s="46" t="str">
        <f t="shared" si="35"/>
        <v>14.26</v>
      </c>
      <c r="F107" s="46" t="str">
        <f>F64*0.0015*3.67*1.18</f>
        <v>0.22</v>
      </c>
      <c r="G107" s="46"/>
      <c r="H107" s="77" t="str">
        <f t="shared" si="27"/>
        <v>2459.27</v>
      </c>
      <c r="I107" s="66" t="s">
        <v>174</v>
      </c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S107" s="3"/>
      <c r="BT107" s="3"/>
      <c r="BU107" s="3"/>
      <c r="BV107" s="3"/>
      <c r="BW107" s="3"/>
      <c r="BX107" s="3"/>
      <c r="BY107" s="3"/>
      <c r="BZ107" s="3"/>
      <c r="CA107" s="3"/>
      <c r="CB107" s="3"/>
      <c r="CC107" s="3"/>
      <c r="CD107" s="3"/>
      <c r="CE107" s="3"/>
      <c r="CF107" s="3"/>
      <c r="CG107" s="3"/>
      <c r="CH107" s="3"/>
      <c r="CI107" s="3"/>
      <c r="CJ107" s="3"/>
      <c r="CK107" s="3"/>
      <c r="CL107" s="3"/>
      <c r="CM107" s="3"/>
      <c r="CN107" s="3"/>
      <c r="CO107" s="3"/>
      <c r="CP107" s="3"/>
      <c r="CQ107" s="3"/>
      <c r="CR107" s="3"/>
      <c r="CS107" s="3"/>
      <c r="CT107" s="3"/>
      <c r="CU107" s="3"/>
      <c r="CV107" s="3"/>
      <c r="CW107" s="3"/>
      <c r="CX107" s="3"/>
      <c r="CY107" s="3"/>
      <c r="CZ107" s="3"/>
      <c r="DA107" s="3"/>
      <c r="DB107" s="3"/>
      <c r="DC107" s="3"/>
      <c r="DD107" s="3"/>
      <c r="DE107" s="3"/>
      <c r="DF107" s="3"/>
      <c r="DG107" s="3"/>
      <c r="DH107" s="3"/>
      <c r="DI107" s="3"/>
      <c r="DJ107" s="3"/>
      <c r="DK107" s="3"/>
      <c r="DL107" s="3"/>
      <c r="DM107" s="3"/>
      <c r="DN107" s="3"/>
      <c r="DO107" s="3"/>
      <c r="DP107" s="3"/>
      <c r="DQ107" s="3"/>
      <c r="DR107" s="3"/>
      <c r="DS107" s="3"/>
      <c r="DT107" s="3"/>
      <c r="DU107" s="3"/>
      <c r="DV107" s="3"/>
      <c r="DW107" s="3"/>
      <c r="DX107" s="3"/>
      <c r="DY107" s="3"/>
      <c r="DZ107" s="3"/>
      <c r="EA107" s="3"/>
      <c r="EB107" s="3"/>
      <c r="EC107" s="3"/>
      <c r="ED107" s="3"/>
      <c r="EE107" s="3"/>
      <c r="EF107" s="3"/>
      <c r="EG107" s="3"/>
      <c r="EH107" s="3"/>
      <c r="EI107" s="3"/>
      <c r="EJ107" s="3"/>
      <c r="EK107" s="3"/>
      <c r="EL107" s="3"/>
      <c r="EM107" s="3"/>
      <c r="EN107" s="3"/>
      <c r="EO107" s="3"/>
      <c r="EP107" s="3"/>
      <c r="EQ107" s="3"/>
      <c r="ER107" s="3"/>
      <c r="ES107" s="3"/>
      <c r="ET107" s="3"/>
      <c r="EU107" s="3"/>
      <c r="EV107" s="3"/>
      <c r="EW107" s="3"/>
      <c r="EX107" s="3"/>
      <c r="EY107" s="3"/>
      <c r="EZ107" s="3"/>
      <c r="FA107" s="3"/>
      <c r="FB107" s="3"/>
      <c r="FC107" s="3"/>
      <c r="FD107" s="3"/>
      <c r="FE107" s="3"/>
      <c r="FF107" s="3"/>
      <c r="FG107" s="3"/>
      <c r="FH107" s="3"/>
      <c r="FI107" s="3"/>
      <c r="FJ107" s="3"/>
      <c r="FK107" s="3"/>
      <c r="FL107" s="3"/>
      <c r="FM107" s="3"/>
      <c r="FN107" s="3"/>
      <c r="FO107" s="3"/>
      <c r="FP107" s="3"/>
      <c r="FQ107" s="3"/>
      <c r="FR107" s="3"/>
      <c r="FS107" s="3"/>
      <c r="FT107" s="3"/>
      <c r="FU107" s="3"/>
      <c r="FV107" s="3"/>
      <c r="FW107" s="3"/>
      <c r="FX107" s="3"/>
      <c r="FY107" s="3"/>
      <c r="FZ107" s="3"/>
      <c r="GA107" s="3"/>
      <c r="GB107" s="3"/>
      <c r="GC107" s="3"/>
      <c r="GD107" s="3"/>
      <c r="GE107" s="3"/>
      <c r="GF107" s="3"/>
      <c r="GG107" s="3"/>
      <c r="GH107" s="3"/>
      <c r="GI107" s="3"/>
      <c r="GJ107" s="3"/>
      <c r="GK107" s="3"/>
      <c r="GL107" s="3"/>
      <c r="GM107" s="3"/>
      <c r="GN107" s="3"/>
      <c r="GO107" s="3"/>
      <c r="GP107" s="3"/>
      <c r="GQ107" s="3"/>
      <c r="GR107" s="3"/>
      <c r="GS107" s="3"/>
      <c r="GT107" s="3"/>
      <c r="GU107" s="3"/>
      <c r="GV107" s="3"/>
      <c r="GW107" s="3"/>
      <c r="GX107" s="3"/>
      <c r="GY107" s="3"/>
      <c r="GZ107" s="3"/>
      <c r="HA107" s="3"/>
      <c r="HB107" s="3"/>
      <c r="HC107" s="3"/>
      <c r="HD107" s="3"/>
      <c r="HE107" s="3"/>
      <c r="HF107" s="3"/>
      <c r="HG107" s="3"/>
      <c r="HH107" s="3"/>
      <c r="HI107" s="3"/>
      <c r="HJ107" s="3"/>
      <c r="HK107" s="3"/>
      <c r="HL107" s="3"/>
      <c r="HM107" s="3"/>
      <c r="HN107" s="3"/>
      <c r="HO107" s="3"/>
      <c r="HP107" s="3"/>
      <c r="HQ107" s="3"/>
      <c r="HR107" s="3"/>
      <c r="HS107" s="3"/>
      <c r="HT107" s="3"/>
      <c r="HU107" s="3"/>
      <c r="HV107" s="3"/>
      <c r="HW107" s="3"/>
      <c r="HX107" s="3"/>
      <c r="HY107" s="3"/>
      <c r="HZ107" s="3"/>
      <c r="IA107" s="3"/>
      <c r="IB107" s="3"/>
      <c r="IC107" s="3"/>
      <c r="ID107" s="3"/>
      <c r="IE107" s="3"/>
      <c r="IF107" s="3"/>
      <c r="IG107" s="3"/>
      <c r="IH107" s="3"/>
      <c r="II107" s="3"/>
      <c r="IJ107" s="3"/>
      <c r="IK107" s="3"/>
      <c r="IL107" s="3"/>
      <c r="IM107" s="3"/>
      <c r="IN107" s="3"/>
      <c r="IO107" s="3"/>
      <c r="IP107" s="3"/>
      <c r="IQ107" s="3"/>
      <c r="IR107" s="3"/>
      <c r="IS107" s="3"/>
      <c r="IT107" s="3"/>
      <c r="IU107" s="3"/>
      <c r="IV107" s="3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2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S108" s="3"/>
      <c r="BT108" s="3"/>
      <c r="BU108" s="3"/>
      <c r="BV108" s="3"/>
      <c r="BW108" s="3"/>
      <c r="BX108" s="3"/>
      <c r="BY108" s="3"/>
      <c r="BZ108" s="3"/>
      <c r="CA108" s="3"/>
      <c r="CB108" s="3"/>
      <c r="CC108" s="3"/>
      <c r="CD108" s="3"/>
      <c r="CE108" s="3"/>
      <c r="CF108" s="3"/>
      <c r="CG108" s="3"/>
      <c r="CH108" s="3"/>
      <c r="CI108" s="3"/>
      <c r="CJ108" s="3"/>
      <c r="CK108" s="3"/>
      <c r="CL108" s="3"/>
      <c r="CM108" s="3"/>
      <c r="CN108" s="3"/>
      <c r="CO108" s="3"/>
      <c r="CP108" s="3"/>
      <c r="CQ108" s="3"/>
      <c r="CR108" s="3"/>
      <c r="CS108" s="3"/>
      <c r="CT108" s="3"/>
      <c r="CU108" s="3"/>
      <c r="CV108" s="3"/>
      <c r="CW108" s="3"/>
      <c r="CX108" s="3"/>
      <c r="CY108" s="3"/>
      <c r="CZ108" s="3"/>
      <c r="DA108" s="3"/>
      <c r="DB108" s="3"/>
      <c r="DC108" s="3"/>
      <c r="DD108" s="3"/>
      <c r="DE108" s="3"/>
      <c r="DF108" s="3"/>
      <c r="DG108" s="3"/>
      <c r="DH108" s="3"/>
      <c r="DI108" s="3"/>
      <c r="DJ108" s="3"/>
      <c r="DK108" s="3"/>
      <c r="DL108" s="3"/>
      <c r="DM108" s="3"/>
      <c r="DN108" s="3"/>
      <c r="DO108" s="3"/>
      <c r="DP108" s="3"/>
      <c r="DQ108" s="3"/>
      <c r="DR108" s="3"/>
      <c r="DS108" s="3"/>
      <c r="DT108" s="3"/>
      <c r="DU108" s="3"/>
      <c r="DV108" s="3"/>
      <c r="DW108" s="3"/>
      <c r="DX108" s="3"/>
      <c r="DY108" s="3"/>
      <c r="DZ108" s="3"/>
      <c r="EA108" s="3"/>
      <c r="EB108" s="3"/>
      <c r="EC108" s="3"/>
      <c r="ED108" s="3"/>
      <c r="EE108" s="3"/>
      <c r="EF108" s="3"/>
      <c r="EG108" s="3"/>
      <c r="EH108" s="3"/>
      <c r="EI108" s="3"/>
      <c r="EJ108" s="3"/>
      <c r="EK108" s="3"/>
      <c r="EL108" s="3"/>
      <c r="EM108" s="3"/>
      <c r="EN108" s="3"/>
      <c r="EO108" s="3"/>
      <c r="EP108" s="3"/>
      <c r="EQ108" s="3"/>
      <c r="ER108" s="3"/>
      <c r="ES108" s="3"/>
      <c r="ET108" s="3"/>
      <c r="EU108" s="3"/>
      <c r="EV108" s="3"/>
      <c r="EW108" s="3"/>
      <c r="EX108" s="3"/>
      <c r="EY108" s="3"/>
      <c r="EZ108" s="3"/>
      <c r="FA108" s="3"/>
      <c r="FB108" s="3"/>
      <c r="FC108" s="3"/>
      <c r="FD108" s="3"/>
      <c r="FE108" s="3"/>
      <c r="FF108" s="3"/>
      <c r="FG108" s="3"/>
      <c r="FH108" s="3"/>
      <c r="FI108" s="3"/>
      <c r="FJ108" s="3"/>
      <c r="FK108" s="3"/>
      <c r="FL108" s="3"/>
      <c r="FM108" s="3"/>
      <c r="FN108" s="3"/>
      <c r="FO108" s="3"/>
      <c r="FP108" s="3"/>
      <c r="FQ108" s="3"/>
      <c r="FR108" s="3"/>
      <c r="FS108" s="3"/>
      <c r="FT108" s="3"/>
      <c r="FU108" s="3"/>
      <c r="FV108" s="3"/>
      <c r="FW108" s="3"/>
      <c r="FX108" s="3"/>
      <c r="FY108" s="3"/>
      <c r="FZ108" s="3"/>
      <c r="GA108" s="3"/>
      <c r="GB108" s="3"/>
      <c r="GC108" s="3"/>
      <c r="GD108" s="3"/>
      <c r="GE108" s="3"/>
      <c r="GF108" s="3"/>
      <c r="GG108" s="3"/>
      <c r="GH108" s="3"/>
      <c r="GI108" s="3"/>
      <c r="GJ108" s="3"/>
      <c r="GK108" s="3"/>
      <c r="GL108" s="3"/>
      <c r="GM108" s="3"/>
      <c r="GN108" s="3"/>
      <c r="GO108" s="3"/>
      <c r="GP108" s="3"/>
      <c r="GQ108" s="3"/>
      <c r="GR108" s="3"/>
      <c r="GS108" s="3"/>
      <c r="GT108" s="3"/>
      <c r="GU108" s="3"/>
      <c r="GV108" s="3"/>
      <c r="GW108" s="3"/>
      <c r="GX108" s="3"/>
      <c r="GY108" s="3"/>
      <c r="GZ108" s="3"/>
      <c r="HA108" s="3"/>
      <c r="HB108" s="3"/>
      <c r="HC108" s="3"/>
      <c r="HD108" s="3"/>
      <c r="HE108" s="3"/>
      <c r="HF108" s="3"/>
      <c r="HG108" s="3"/>
      <c r="HH108" s="3"/>
      <c r="HI108" s="3"/>
      <c r="HJ108" s="3"/>
      <c r="HK108" s="3"/>
      <c r="HL108" s="3"/>
      <c r="HM108" s="3"/>
      <c r="HN108" s="3"/>
      <c r="HO108" s="3"/>
      <c r="HP108" s="3"/>
      <c r="HQ108" s="3"/>
      <c r="HR108" s="3"/>
      <c r="HS108" s="3"/>
      <c r="HT108" s="3"/>
      <c r="HU108" s="3"/>
      <c r="HV108" s="3"/>
      <c r="HW108" s="3"/>
      <c r="HX108" s="3"/>
      <c r="HY108" s="3"/>
      <c r="HZ108" s="3"/>
      <c r="IA108" s="3"/>
      <c r="IB108" s="3"/>
      <c r="IC108" s="3"/>
      <c r="ID108" s="3"/>
      <c r="IE108" s="3"/>
      <c r="IF108" s="3"/>
      <c r="IG108" s="3"/>
      <c r="IH108" s="3"/>
      <c r="II108" s="3"/>
      <c r="IJ108" s="3"/>
      <c r="IK108" s="3"/>
      <c r="IL108" s="3"/>
      <c r="IM108" s="3"/>
      <c r="IN108" s="3"/>
      <c r="IO108" s="3"/>
      <c r="IP108" s="3"/>
      <c r="IQ108" s="3"/>
      <c r="IR108" s="3"/>
      <c r="IS108" s="3"/>
      <c r="IT108" s="3"/>
      <c r="IU108" s="3"/>
      <c r="IV108" s="3"/>
    </row>
    <row r="109" ht="12.75" customHeight="1">
      <c r="A109" s="1"/>
      <c r="B109" s="1"/>
      <c r="C109" s="1"/>
      <c r="D109" s="1"/>
      <c r="E109" s="1"/>
      <c r="F109" s="1"/>
      <c r="G109" s="1"/>
      <c r="H109" s="87"/>
      <c r="I109" s="2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  <c r="BR109" s="3"/>
      <c r="BS109" s="3"/>
      <c r="BT109" s="3"/>
      <c r="BU109" s="3"/>
      <c r="BV109" s="3"/>
      <c r="BW109" s="3"/>
      <c r="BX109" s="3"/>
      <c r="BY109" s="3"/>
      <c r="BZ109" s="3"/>
      <c r="CA109" s="3"/>
      <c r="CB109" s="3"/>
      <c r="CC109" s="3"/>
      <c r="CD109" s="3"/>
      <c r="CE109" s="3"/>
      <c r="CF109" s="3"/>
      <c r="CG109" s="3"/>
      <c r="CH109" s="3"/>
      <c r="CI109" s="3"/>
      <c r="CJ109" s="3"/>
      <c r="CK109" s="3"/>
      <c r="CL109" s="3"/>
      <c r="CM109" s="3"/>
      <c r="CN109" s="3"/>
      <c r="CO109" s="3"/>
      <c r="CP109" s="3"/>
      <c r="CQ109" s="3"/>
      <c r="CR109" s="3"/>
      <c r="CS109" s="3"/>
      <c r="CT109" s="3"/>
      <c r="CU109" s="3"/>
      <c r="CV109" s="3"/>
      <c r="CW109" s="3"/>
      <c r="CX109" s="3"/>
      <c r="CY109" s="3"/>
      <c r="CZ109" s="3"/>
      <c r="DA109" s="3"/>
      <c r="DB109" s="3"/>
      <c r="DC109" s="3"/>
      <c r="DD109" s="3"/>
      <c r="DE109" s="3"/>
      <c r="DF109" s="3"/>
      <c r="DG109" s="3"/>
      <c r="DH109" s="3"/>
      <c r="DI109" s="3"/>
      <c r="DJ109" s="3"/>
      <c r="DK109" s="3"/>
      <c r="DL109" s="3"/>
      <c r="DM109" s="3"/>
      <c r="DN109" s="3"/>
      <c r="DO109" s="3"/>
      <c r="DP109" s="3"/>
      <c r="DQ109" s="3"/>
      <c r="DR109" s="3"/>
      <c r="DS109" s="3"/>
      <c r="DT109" s="3"/>
      <c r="DU109" s="3"/>
      <c r="DV109" s="3"/>
      <c r="DW109" s="3"/>
      <c r="DX109" s="3"/>
      <c r="DY109" s="3"/>
      <c r="DZ109" s="3"/>
      <c r="EA109" s="3"/>
      <c r="EB109" s="3"/>
      <c r="EC109" s="3"/>
      <c r="ED109" s="3"/>
      <c r="EE109" s="3"/>
      <c r="EF109" s="3"/>
      <c r="EG109" s="3"/>
      <c r="EH109" s="3"/>
      <c r="EI109" s="3"/>
      <c r="EJ109" s="3"/>
      <c r="EK109" s="3"/>
      <c r="EL109" s="3"/>
      <c r="EM109" s="3"/>
      <c r="EN109" s="3"/>
      <c r="EO109" s="3"/>
      <c r="EP109" s="3"/>
      <c r="EQ109" s="3"/>
      <c r="ER109" s="3"/>
      <c r="ES109" s="3"/>
      <c r="ET109" s="3"/>
      <c r="EU109" s="3"/>
      <c r="EV109" s="3"/>
      <c r="EW109" s="3"/>
      <c r="EX109" s="3"/>
      <c r="EY109" s="3"/>
      <c r="EZ109" s="3"/>
      <c r="FA109" s="3"/>
      <c r="FB109" s="3"/>
      <c r="FC109" s="3"/>
      <c r="FD109" s="3"/>
      <c r="FE109" s="3"/>
      <c r="FF109" s="3"/>
      <c r="FG109" s="3"/>
      <c r="FH109" s="3"/>
      <c r="FI109" s="3"/>
      <c r="FJ109" s="3"/>
      <c r="FK109" s="3"/>
      <c r="FL109" s="3"/>
      <c r="FM109" s="3"/>
      <c r="FN109" s="3"/>
      <c r="FO109" s="3"/>
      <c r="FP109" s="3"/>
      <c r="FQ109" s="3"/>
      <c r="FR109" s="3"/>
      <c r="FS109" s="3"/>
      <c r="FT109" s="3"/>
      <c r="FU109" s="3"/>
      <c r="FV109" s="3"/>
      <c r="FW109" s="3"/>
      <c r="FX109" s="3"/>
      <c r="FY109" s="3"/>
      <c r="FZ109" s="3"/>
      <c r="GA109" s="3"/>
      <c r="GB109" s="3"/>
      <c r="GC109" s="3"/>
      <c r="GD109" s="3"/>
      <c r="GE109" s="3"/>
      <c r="GF109" s="3"/>
      <c r="GG109" s="3"/>
      <c r="GH109" s="3"/>
      <c r="GI109" s="3"/>
      <c r="GJ109" s="3"/>
      <c r="GK109" s="3"/>
      <c r="GL109" s="3"/>
      <c r="GM109" s="3"/>
      <c r="GN109" s="3"/>
      <c r="GO109" s="3"/>
      <c r="GP109" s="3"/>
      <c r="GQ109" s="3"/>
      <c r="GR109" s="3"/>
      <c r="GS109" s="3"/>
      <c r="GT109" s="3"/>
      <c r="GU109" s="3"/>
      <c r="GV109" s="3"/>
      <c r="GW109" s="3"/>
      <c r="GX109" s="3"/>
      <c r="GY109" s="3"/>
      <c r="GZ109" s="3"/>
      <c r="HA109" s="3"/>
      <c r="HB109" s="3"/>
      <c r="HC109" s="3"/>
      <c r="HD109" s="3"/>
      <c r="HE109" s="3"/>
      <c r="HF109" s="3"/>
      <c r="HG109" s="3"/>
      <c r="HH109" s="3"/>
      <c r="HI109" s="3"/>
      <c r="HJ109" s="3"/>
      <c r="HK109" s="3"/>
      <c r="HL109" s="3"/>
      <c r="HM109" s="3"/>
      <c r="HN109" s="3"/>
      <c r="HO109" s="3"/>
      <c r="HP109" s="3"/>
      <c r="HQ109" s="3"/>
      <c r="HR109" s="3"/>
      <c r="HS109" s="3"/>
      <c r="HT109" s="3"/>
      <c r="HU109" s="3"/>
      <c r="HV109" s="3"/>
      <c r="HW109" s="3"/>
      <c r="HX109" s="3"/>
      <c r="HY109" s="3"/>
      <c r="HZ109" s="3"/>
      <c r="IA109" s="3"/>
      <c r="IB109" s="3"/>
      <c r="IC109" s="3"/>
      <c r="ID109" s="3"/>
      <c r="IE109" s="3"/>
      <c r="IF109" s="3"/>
      <c r="IG109" s="3"/>
      <c r="IH109" s="3"/>
      <c r="II109" s="3"/>
      <c r="IJ109" s="3"/>
      <c r="IK109" s="3"/>
      <c r="IL109" s="3"/>
      <c r="IM109" s="3"/>
      <c r="IN109" s="3"/>
      <c r="IO109" s="3"/>
      <c r="IP109" s="3"/>
      <c r="IQ109" s="3"/>
      <c r="IR109" s="3"/>
      <c r="IS109" s="3"/>
      <c r="IT109" s="3"/>
      <c r="IU109" s="3"/>
      <c r="IV109" s="3"/>
    </row>
    <row r="110" ht="15.75" customHeight="1">
      <c r="A110" s="4"/>
      <c r="B110" s="4" t="s">
        <v>175</v>
      </c>
      <c r="C110" s="4"/>
      <c r="D110" s="4"/>
      <c r="E110" s="4"/>
      <c r="F110" s="4"/>
      <c r="G110" s="4"/>
      <c r="H110" s="4"/>
      <c r="I110" s="2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  <c r="BR110" s="3"/>
      <c r="BS110" s="3"/>
      <c r="BT110" s="3"/>
      <c r="BU110" s="3"/>
      <c r="BV110" s="3"/>
      <c r="BW110" s="3"/>
      <c r="BX110" s="3"/>
      <c r="BY110" s="3"/>
      <c r="BZ110" s="3"/>
      <c r="CA110" s="3"/>
      <c r="CB110" s="3"/>
      <c r="CC110" s="3"/>
      <c r="CD110" s="3"/>
      <c r="CE110" s="3"/>
      <c r="CF110" s="3"/>
      <c r="CG110" s="3"/>
      <c r="CH110" s="3"/>
      <c r="CI110" s="3"/>
      <c r="CJ110" s="3"/>
      <c r="CK110" s="3"/>
      <c r="CL110" s="3"/>
      <c r="CM110" s="3"/>
      <c r="CN110" s="3"/>
      <c r="CO110" s="3"/>
      <c r="CP110" s="3"/>
      <c r="CQ110" s="3"/>
      <c r="CR110" s="3"/>
      <c r="CS110" s="3"/>
      <c r="CT110" s="3"/>
      <c r="CU110" s="3"/>
      <c r="CV110" s="3"/>
      <c r="CW110" s="3"/>
      <c r="CX110" s="3"/>
      <c r="CY110" s="3"/>
      <c r="CZ110" s="3"/>
      <c r="DA110" s="3"/>
      <c r="DB110" s="3"/>
      <c r="DC110" s="3"/>
      <c r="DD110" s="3"/>
      <c r="DE110" s="3"/>
      <c r="DF110" s="3"/>
      <c r="DG110" s="3"/>
      <c r="DH110" s="3"/>
      <c r="DI110" s="3"/>
      <c r="DJ110" s="3"/>
      <c r="DK110" s="3"/>
      <c r="DL110" s="3"/>
      <c r="DM110" s="3"/>
      <c r="DN110" s="3"/>
      <c r="DO110" s="3"/>
      <c r="DP110" s="3"/>
      <c r="DQ110" s="3"/>
      <c r="DR110" s="3"/>
      <c r="DS110" s="3"/>
      <c r="DT110" s="3"/>
      <c r="DU110" s="3"/>
      <c r="DV110" s="3"/>
      <c r="DW110" s="3"/>
      <c r="DX110" s="3"/>
      <c r="DY110" s="3"/>
      <c r="DZ110" s="3"/>
      <c r="EA110" s="3"/>
      <c r="EB110" s="3"/>
      <c r="EC110" s="3"/>
      <c r="ED110" s="3"/>
      <c r="EE110" s="3"/>
      <c r="EF110" s="3"/>
      <c r="EG110" s="3"/>
      <c r="EH110" s="3"/>
      <c r="EI110" s="3"/>
      <c r="EJ110" s="3"/>
      <c r="EK110" s="3"/>
      <c r="EL110" s="3"/>
      <c r="EM110" s="3"/>
      <c r="EN110" s="3"/>
      <c r="EO110" s="3"/>
      <c r="EP110" s="3"/>
      <c r="EQ110" s="3"/>
      <c r="ER110" s="3"/>
      <c r="ES110" s="3"/>
      <c r="ET110" s="3"/>
      <c r="EU110" s="3"/>
      <c r="EV110" s="3"/>
      <c r="EW110" s="3"/>
      <c r="EX110" s="3"/>
      <c r="EY110" s="3"/>
      <c r="EZ110" s="3"/>
      <c r="FA110" s="3"/>
      <c r="FB110" s="3"/>
      <c r="FC110" s="3"/>
      <c r="FD110" s="3"/>
      <c r="FE110" s="3"/>
      <c r="FF110" s="3"/>
      <c r="FG110" s="3"/>
      <c r="FH110" s="3"/>
      <c r="FI110" s="3"/>
      <c r="FJ110" s="3"/>
      <c r="FK110" s="3"/>
      <c r="FL110" s="3"/>
      <c r="FM110" s="3"/>
      <c r="FN110" s="3"/>
      <c r="FO110" s="3"/>
      <c r="FP110" s="3"/>
      <c r="FQ110" s="3"/>
      <c r="FR110" s="3"/>
      <c r="FS110" s="3"/>
      <c r="FT110" s="3"/>
      <c r="FU110" s="3"/>
      <c r="FV110" s="3"/>
      <c r="FW110" s="3"/>
      <c r="FX110" s="3"/>
      <c r="FY110" s="3"/>
      <c r="FZ110" s="3"/>
      <c r="GA110" s="3"/>
      <c r="GB110" s="3"/>
      <c r="GC110" s="3"/>
      <c r="GD110" s="3"/>
      <c r="GE110" s="3"/>
      <c r="GF110" s="3"/>
      <c r="GG110" s="3"/>
      <c r="GH110" s="3"/>
      <c r="GI110" s="3"/>
      <c r="GJ110" s="3"/>
      <c r="GK110" s="3"/>
      <c r="GL110" s="3"/>
      <c r="GM110" s="3"/>
      <c r="GN110" s="3"/>
      <c r="GO110" s="3"/>
      <c r="GP110" s="3"/>
      <c r="GQ110" s="3"/>
      <c r="GR110" s="3"/>
      <c r="GS110" s="3"/>
      <c r="GT110" s="3"/>
      <c r="GU110" s="3"/>
      <c r="GV110" s="3"/>
      <c r="GW110" s="3"/>
      <c r="GX110" s="3"/>
      <c r="GY110" s="3"/>
      <c r="GZ110" s="3"/>
      <c r="HA110" s="3"/>
      <c r="HB110" s="3"/>
      <c r="HC110" s="3"/>
      <c r="HD110" s="3"/>
      <c r="HE110" s="3"/>
      <c r="HF110" s="3"/>
      <c r="HG110" s="3"/>
      <c r="HH110" s="3"/>
      <c r="HI110" s="3"/>
      <c r="HJ110" s="3"/>
      <c r="HK110" s="3"/>
      <c r="HL110" s="3"/>
      <c r="HM110" s="3"/>
      <c r="HN110" s="3"/>
      <c r="HO110" s="3"/>
      <c r="HP110" s="3"/>
      <c r="HQ110" s="3"/>
      <c r="HR110" s="3"/>
      <c r="HS110" s="3"/>
      <c r="HT110" s="3"/>
      <c r="HU110" s="3"/>
      <c r="HV110" s="3"/>
      <c r="HW110" s="3"/>
      <c r="HX110" s="3"/>
      <c r="HY110" s="3"/>
      <c r="HZ110" s="3"/>
      <c r="IA110" s="3"/>
      <c r="IB110" s="3"/>
      <c r="IC110" s="3"/>
      <c r="ID110" s="3"/>
      <c r="IE110" s="3"/>
      <c r="IF110" s="3"/>
      <c r="IG110" s="3"/>
      <c r="IH110" s="3"/>
      <c r="II110" s="3"/>
      <c r="IJ110" s="3"/>
      <c r="IK110" s="3"/>
      <c r="IL110" s="3"/>
      <c r="IM110" s="3"/>
      <c r="IN110" s="3"/>
      <c r="IO110" s="3"/>
      <c r="IP110" s="3"/>
      <c r="IQ110" s="3"/>
      <c r="IR110" s="3"/>
      <c r="IS110" s="3"/>
      <c r="IT110" s="3"/>
      <c r="IU110" s="3"/>
      <c r="IV110" s="3"/>
    </row>
    <row r="111" ht="12.75" customHeight="1">
      <c r="A111" s="1"/>
      <c r="B111" s="1"/>
      <c r="C111" s="1"/>
      <c r="D111" s="1" t="s">
        <v>176</v>
      </c>
      <c r="E111" s="1"/>
      <c r="F111" s="1"/>
      <c r="G111" s="1"/>
      <c r="H111" s="1"/>
      <c r="I111" s="2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  <c r="BQ111" s="3"/>
      <c r="BR111" s="3"/>
      <c r="BS111" s="3"/>
      <c r="BT111" s="3"/>
      <c r="BU111" s="3"/>
      <c r="BV111" s="3"/>
      <c r="BW111" s="3"/>
      <c r="BX111" s="3"/>
      <c r="BY111" s="3"/>
      <c r="BZ111" s="3"/>
      <c r="CA111" s="3"/>
      <c r="CB111" s="3"/>
      <c r="CC111" s="3"/>
      <c r="CD111" s="3"/>
      <c r="CE111" s="3"/>
      <c r="CF111" s="3"/>
      <c r="CG111" s="3"/>
      <c r="CH111" s="3"/>
      <c r="CI111" s="3"/>
      <c r="CJ111" s="3"/>
      <c r="CK111" s="3"/>
      <c r="CL111" s="3"/>
      <c r="CM111" s="3"/>
      <c r="CN111" s="3"/>
      <c r="CO111" s="3"/>
      <c r="CP111" s="3"/>
      <c r="CQ111" s="3"/>
      <c r="CR111" s="3"/>
      <c r="CS111" s="3"/>
      <c r="CT111" s="3"/>
      <c r="CU111" s="3"/>
      <c r="CV111" s="3"/>
      <c r="CW111" s="3"/>
      <c r="CX111" s="3"/>
      <c r="CY111" s="3"/>
      <c r="CZ111" s="3"/>
      <c r="DA111" s="3"/>
      <c r="DB111" s="3"/>
      <c r="DC111" s="3"/>
      <c r="DD111" s="3"/>
      <c r="DE111" s="3"/>
      <c r="DF111" s="3"/>
      <c r="DG111" s="3"/>
      <c r="DH111" s="3"/>
      <c r="DI111" s="3"/>
      <c r="DJ111" s="3"/>
      <c r="DK111" s="3"/>
      <c r="DL111" s="3"/>
      <c r="DM111" s="3"/>
      <c r="DN111" s="3"/>
      <c r="DO111" s="3"/>
      <c r="DP111" s="3"/>
      <c r="DQ111" s="3"/>
      <c r="DR111" s="3"/>
      <c r="DS111" s="3"/>
      <c r="DT111" s="3"/>
      <c r="DU111" s="3"/>
      <c r="DV111" s="3"/>
      <c r="DW111" s="3"/>
      <c r="DX111" s="3"/>
      <c r="DY111" s="3"/>
      <c r="DZ111" s="3"/>
      <c r="EA111" s="3"/>
      <c r="EB111" s="3"/>
      <c r="EC111" s="3"/>
      <c r="ED111" s="3"/>
      <c r="EE111" s="3"/>
      <c r="EF111" s="3"/>
      <c r="EG111" s="3"/>
      <c r="EH111" s="3"/>
      <c r="EI111" s="3"/>
      <c r="EJ111" s="3"/>
      <c r="EK111" s="3"/>
      <c r="EL111" s="3"/>
      <c r="EM111" s="3"/>
      <c r="EN111" s="3"/>
      <c r="EO111" s="3"/>
      <c r="EP111" s="3"/>
      <c r="EQ111" s="3"/>
      <c r="ER111" s="3"/>
      <c r="ES111" s="3"/>
      <c r="ET111" s="3"/>
      <c r="EU111" s="3"/>
      <c r="EV111" s="3"/>
      <c r="EW111" s="3"/>
      <c r="EX111" s="3"/>
      <c r="EY111" s="3"/>
      <c r="EZ111" s="3"/>
      <c r="FA111" s="3"/>
      <c r="FB111" s="3"/>
      <c r="FC111" s="3"/>
      <c r="FD111" s="3"/>
      <c r="FE111" s="3"/>
      <c r="FF111" s="3"/>
      <c r="FG111" s="3"/>
      <c r="FH111" s="3"/>
      <c r="FI111" s="3"/>
      <c r="FJ111" s="3"/>
      <c r="FK111" s="3"/>
      <c r="FL111" s="3"/>
      <c r="FM111" s="3"/>
      <c r="FN111" s="3"/>
      <c r="FO111" s="3"/>
      <c r="FP111" s="3"/>
      <c r="FQ111" s="3"/>
      <c r="FR111" s="3"/>
      <c r="FS111" s="3"/>
      <c r="FT111" s="3"/>
      <c r="FU111" s="3"/>
      <c r="FV111" s="3"/>
      <c r="FW111" s="3"/>
      <c r="FX111" s="3"/>
      <c r="FY111" s="3"/>
      <c r="FZ111" s="3"/>
      <c r="GA111" s="3"/>
      <c r="GB111" s="3"/>
      <c r="GC111" s="3"/>
      <c r="GD111" s="3"/>
      <c r="GE111" s="3"/>
      <c r="GF111" s="3"/>
      <c r="GG111" s="3"/>
      <c r="GH111" s="3"/>
      <c r="GI111" s="3"/>
      <c r="GJ111" s="3"/>
      <c r="GK111" s="3"/>
      <c r="GL111" s="3"/>
      <c r="GM111" s="3"/>
      <c r="GN111" s="3"/>
      <c r="GO111" s="3"/>
      <c r="GP111" s="3"/>
      <c r="GQ111" s="3"/>
      <c r="GR111" s="3"/>
      <c r="GS111" s="3"/>
      <c r="GT111" s="3"/>
      <c r="GU111" s="3"/>
      <c r="GV111" s="3"/>
      <c r="GW111" s="3"/>
      <c r="GX111" s="3"/>
      <c r="GY111" s="3"/>
      <c r="GZ111" s="3"/>
      <c r="HA111" s="3"/>
      <c r="HB111" s="3"/>
      <c r="HC111" s="3"/>
      <c r="HD111" s="3"/>
      <c r="HE111" s="3"/>
      <c r="HF111" s="3"/>
      <c r="HG111" s="3"/>
      <c r="HH111" s="3"/>
      <c r="HI111" s="3"/>
      <c r="HJ111" s="3"/>
      <c r="HK111" s="3"/>
      <c r="HL111" s="3"/>
      <c r="HM111" s="3"/>
      <c r="HN111" s="3"/>
      <c r="HO111" s="3"/>
      <c r="HP111" s="3"/>
      <c r="HQ111" s="3"/>
      <c r="HR111" s="3"/>
      <c r="HS111" s="3"/>
      <c r="HT111" s="3"/>
      <c r="HU111" s="3"/>
      <c r="HV111" s="3"/>
      <c r="HW111" s="3"/>
      <c r="HX111" s="3"/>
      <c r="HY111" s="3"/>
      <c r="HZ111" s="3"/>
      <c r="IA111" s="3"/>
      <c r="IB111" s="3"/>
      <c r="IC111" s="3"/>
      <c r="ID111" s="3"/>
      <c r="IE111" s="3"/>
      <c r="IF111" s="3"/>
      <c r="IG111" s="3"/>
      <c r="IH111" s="3"/>
      <c r="II111" s="3"/>
      <c r="IJ111" s="3"/>
      <c r="IK111" s="3"/>
      <c r="IL111" s="3"/>
      <c r="IM111" s="3"/>
      <c r="IN111" s="3"/>
      <c r="IO111" s="3"/>
      <c r="IP111" s="3"/>
      <c r="IQ111" s="3"/>
      <c r="IR111" s="3"/>
      <c r="IS111" s="3"/>
      <c r="IT111" s="3"/>
      <c r="IU111" s="3"/>
      <c r="IV111" s="3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2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S112" s="3"/>
      <c r="BT112" s="3"/>
      <c r="BU112" s="3"/>
      <c r="BV112" s="3"/>
      <c r="BW112" s="3"/>
      <c r="BX112" s="3"/>
      <c r="BY112" s="3"/>
      <c r="BZ112" s="3"/>
      <c r="CA112" s="3"/>
      <c r="CB112" s="3"/>
      <c r="CC112" s="3"/>
      <c r="CD112" s="3"/>
      <c r="CE112" s="3"/>
      <c r="CF112" s="3"/>
      <c r="CG112" s="3"/>
      <c r="CH112" s="3"/>
      <c r="CI112" s="3"/>
      <c r="CJ112" s="3"/>
      <c r="CK112" s="3"/>
      <c r="CL112" s="3"/>
      <c r="CM112" s="3"/>
      <c r="CN112" s="3"/>
      <c r="CO112" s="3"/>
      <c r="CP112" s="3"/>
      <c r="CQ112" s="3"/>
      <c r="CR112" s="3"/>
      <c r="CS112" s="3"/>
      <c r="CT112" s="3"/>
      <c r="CU112" s="3"/>
      <c r="CV112" s="3"/>
      <c r="CW112" s="3"/>
      <c r="CX112" s="3"/>
      <c r="CY112" s="3"/>
      <c r="CZ112" s="3"/>
      <c r="DA112" s="3"/>
      <c r="DB112" s="3"/>
      <c r="DC112" s="3"/>
      <c r="DD112" s="3"/>
      <c r="DE112" s="3"/>
      <c r="DF112" s="3"/>
      <c r="DG112" s="3"/>
      <c r="DH112" s="3"/>
      <c r="DI112" s="3"/>
      <c r="DJ112" s="3"/>
      <c r="DK112" s="3"/>
      <c r="DL112" s="3"/>
      <c r="DM112" s="3"/>
      <c r="DN112" s="3"/>
      <c r="DO112" s="3"/>
      <c r="DP112" s="3"/>
      <c r="DQ112" s="3"/>
      <c r="DR112" s="3"/>
      <c r="DS112" s="3"/>
      <c r="DT112" s="3"/>
      <c r="DU112" s="3"/>
      <c r="DV112" s="3"/>
      <c r="DW112" s="3"/>
      <c r="DX112" s="3"/>
      <c r="DY112" s="3"/>
      <c r="DZ112" s="3"/>
      <c r="EA112" s="3"/>
      <c r="EB112" s="3"/>
      <c r="EC112" s="3"/>
      <c r="ED112" s="3"/>
      <c r="EE112" s="3"/>
      <c r="EF112" s="3"/>
      <c r="EG112" s="3"/>
      <c r="EH112" s="3"/>
      <c r="EI112" s="3"/>
      <c r="EJ112" s="3"/>
      <c r="EK112" s="3"/>
      <c r="EL112" s="3"/>
      <c r="EM112" s="3"/>
      <c r="EN112" s="3"/>
      <c r="EO112" s="3"/>
      <c r="EP112" s="3"/>
      <c r="EQ112" s="3"/>
      <c r="ER112" s="3"/>
      <c r="ES112" s="3"/>
      <c r="ET112" s="3"/>
      <c r="EU112" s="3"/>
      <c r="EV112" s="3"/>
      <c r="EW112" s="3"/>
      <c r="EX112" s="3"/>
      <c r="EY112" s="3"/>
      <c r="EZ112" s="3"/>
      <c r="FA112" s="3"/>
      <c r="FB112" s="3"/>
      <c r="FC112" s="3"/>
      <c r="FD112" s="3"/>
      <c r="FE112" s="3"/>
      <c r="FF112" s="3"/>
      <c r="FG112" s="3"/>
      <c r="FH112" s="3"/>
      <c r="FI112" s="3"/>
      <c r="FJ112" s="3"/>
      <c r="FK112" s="3"/>
      <c r="FL112" s="3"/>
      <c r="FM112" s="3"/>
      <c r="FN112" s="3"/>
      <c r="FO112" s="3"/>
      <c r="FP112" s="3"/>
      <c r="FQ112" s="3"/>
      <c r="FR112" s="3"/>
      <c r="FS112" s="3"/>
      <c r="FT112" s="3"/>
      <c r="FU112" s="3"/>
      <c r="FV112" s="3"/>
      <c r="FW112" s="3"/>
      <c r="FX112" s="3"/>
      <c r="FY112" s="3"/>
      <c r="FZ112" s="3"/>
      <c r="GA112" s="3"/>
      <c r="GB112" s="3"/>
      <c r="GC112" s="3"/>
      <c r="GD112" s="3"/>
      <c r="GE112" s="3"/>
      <c r="GF112" s="3"/>
      <c r="GG112" s="3"/>
      <c r="GH112" s="3"/>
      <c r="GI112" s="3"/>
      <c r="GJ112" s="3"/>
      <c r="GK112" s="3"/>
      <c r="GL112" s="3"/>
      <c r="GM112" s="3"/>
      <c r="GN112" s="3"/>
      <c r="GO112" s="3"/>
      <c r="GP112" s="3"/>
      <c r="GQ112" s="3"/>
      <c r="GR112" s="3"/>
      <c r="GS112" s="3"/>
      <c r="GT112" s="3"/>
      <c r="GU112" s="3"/>
      <c r="GV112" s="3"/>
      <c r="GW112" s="3"/>
      <c r="GX112" s="3"/>
      <c r="GY112" s="3"/>
      <c r="GZ112" s="3"/>
      <c r="HA112" s="3"/>
      <c r="HB112" s="3"/>
      <c r="HC112" s="3"/>
      <c r="HD112" s="3"/>
      <c r="HE112" s="3"/>
      <c r="HF112" s="3"/>
      <c r="HG112" s="3"/>
      <c r="HH112" s="3"/>
      <c r="HI112" s="3"/>
      <c r="HJ112" s="3"/>
      <c r="HK112" s="3"/>
      <c r="HL112" s="3"/>
      <c r="HM112" s="3"/>
      <c r="HN112" s="3"/>
      <c r="HO112" s="3"/>
      <c r="HP112" s="3"/>
      <c r="HQ112" s="3"/>
      <c r="HR112" s="3"/>
      <c r="HS112" s="3"/>
      <c r="HT112" s="3"/>
      <c r="HU112" s="3"/>
      <c r="HV112" s="3"/>
      <c r="HW112" s="3"/>
      <c r="HX112" s="3"/>
      <c r="HY112" s="3"/>
      <c r="HZ112" s="3"/>
      <c r="IA112" s="3"/>
      <c r="IB112" s="3"/>
      <c r="IC112" s="3"/>
      <c r="ID112" s="3"/>
      <c r="IE112" s="3"/>
      <c r="IF112" s="3"/>
      <c r="IG112" s="3"/>
      <c r="IH112" s="3"/>
      <c r="II112" s="3"/>
      <c r="IJ112" s="3"/>
      <c r="IK112" s="3"/>
      <c r="IL112" s="3"/>
      <c r="IM112" s="3"/>
      <c r="IN112" s="3"/>
      <c r="IO112" s="3"/>
      <c r="IP112" s="3"/>
      <c r="IQ112" s="3"/>
      <c r="IR112" s="3"/>
      <c r="IS112" s="3"/>
      <c r="IT112" s="3"/>
      <c r="IU112" s="3"/>
      <c r="IV112" s="3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2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S113" s="3"/>
      <c r="BT113" s="3"/>
      <c r="BU113" s="3"/>
      <c r="BV113" s="3"/>
      <c r="BW113" s="3"/>
      <c r="BX113" s="3"/>
      <c r="BY113" s="3"/>
      <c r="BZ113" s="3"/>
      <c r="CA113" s="3"/>
      <c r="CB113" s="3"/>
      <c r="CC113" s="3"/>
      <c r="CD113" s="3"/>
      <c r="CE113" s="3"/>
      <c r="CF113" s="3"/>
      <c r="CG113" s="3"/>
      <c r="CH113" s="3"/>
      <c r="CI113" s="3"/>
      <c r="CJ113" s="3"/>
      <c r="CK113" s="3"/>
      <c r="CL113" s="3"/>
      <c r="CM113" s="3"/>
      <c r="CN113" s="3"/>
      <c r="CO113" s="3"/>
      <c r="CP113" s="3"/>
      <c r="CQ113" s="3"/>
      <c r="CR113" s="3"/>
      <c r="CS113" s="3"/>
      <c r="CT113" s="3"/>
      <c r="CU113" s="3"/>
      <c r="CV113" s="3"/>
      <c r="CW113" s="3"/>
      <c r="CX113" s="3"/>
      <c r="CY113" s="3"/>
      <c r="CZ113" s="3"/>
      <c r="DA113" s="3"/>
      <c r="DB113" s="3"/>
      <c r="DC113" s="3"/>
      <c r="DD113" s="3"/>
      <c r="DE113" s="3"/>
      <c r="DF113" s="3"/>
      <c r="DG113" s="3"/>
      <c r="DH113" s="3"/>
      <c r="DI113" s="3"/>
      <c r="DJ113" s="3"/>
      <c r="DK113" s="3"/>
      <c r="DL113" s="3"/>
      <c r="DM113" s="3"/>
      <c r="DN113" s="3"/>
      <c r="DO113" s="3"/>
      <c r="DP113" s="3"/>
      <c r="DQ113" s="3"/>
      <c r="DR113" s="3"/>
      <c r="DS113" s="3"/>
      <c r="DT113" s="3"/>
      <c r="DU113" s="3"/>
      <c r="DV113" s="3"/>
      <c r="DW113" s="3"/>
      <c r="DX113" s="3"/>
      <c r="DY113" s="3"/>
      <c r="DZ113" s="3"/>
      <c r="EA113" s="3"/>
      <c r="EB113" s="3"/>
      <c r="EC113" s="3"/>
      <c r="ED113" s="3"/>
      <c r="EE113" s="3"/>
      <c r="EF113" s="3"/>
      <c r="EG113" s="3"/>
      <c r="EH113" s="3"/>
      <c r="EI113" s="3"/>
      <c r="EJ113" s="3"/>
      <c r="EK113" s="3"/>
      <c r="EL113" s="3"/>
      <c r="EM113" s="3"/>
      <c r="EN113" s="3"/>
      <c r="EO113" s="3"/>
      <c r="EP113" s="3"/>
      <c r="EQ113" s="3"/>
      <c r="ER113" s="3"/>
      <c r="ES113" s="3"/>
      <c r="ET113" s="3"/>
      <c r="EU113" s="3"/>
      <c r="EV113" s="3"/>
      <c r="EW113" s="3"/>
      <c r="EX113" s="3"/>
      <c r="EY113" s="3"/>
      <c r="EZ113" s="3"/>
      <c r="FA113" s="3"/>
      <c r="FB113" s="3"/>
      <c r="FC113" s="3"/>
      <c r="FD113" s="3"/>
      <c r="FE113" s="3"/>
      <c r="FF113" s="3"/>
      <c r="FG113" s="3"/>
      <c r="FH113" s="3"/>
      <c r="FI113" s="3"/>
      <c r="FJ113" s="3"/>
      <c r="FK113" s="3"/>
      <c r="FL113" s="3"/>
      <c r="FM113" s="3"/>
      <c r="FN113" s="3"/>
      <c r="FO113" s="3"/>
      <c r="FP113" s="3"/>
      <c r="FQ113" s="3"/>
      <c r="FR113" s="3"/>
      <c r="FS113" s="3"/>
      <c r="FT113" s="3"/>
      <c r="FU113" s="3"/>
      <c r="FV113" s="3"/>
      <c r="FW113" s="3"/>
      <c r="FX113" s="3"/>
      <c r="FY113" s="3"/>
      <c r="FZ113" s="3"/>
      <c r="GA113" s="3"/>
      <c r="GB113" s="3"/>
      <c r="GC113" s="3"/>
      <c r="GD113" s="3"/>
      <c r="GE113" s="3"/>
      <c r="GF113" s="3"/>
      <c r="GG113" s="3"/>
      <c r="GH113" s="3"/>
      <c r="GI113" s="3"/>
      <c r="GJ113" s="3"/>
      <c r="GK113" s="3"/>
      <c r="GL113" s="3"/>
      <c r="GM113" s="3"/>
      <c r="GN113" s="3"/>
      <c r="GO113" s="3"/>
      <c r="GP113" s="3"/>
      <c r="GQ113" s="3"/>
      <c r="GR113" s="3"/>
      <c r="GS113" s="3"/>
      <c r="GT113" s="3"/>
      <c r="GU113" s="3"/>
      <c r="GV113" s="3"/>
      <c r="GW113" s="3"/>
      <c r="GX113" s="3"/>
      <c r="GY113" s="3"/>
      <c r="GZ113" s="3"/>
      <c r="HA113" s="3"/>
      <c r="HB113" s="3"/>
      <c r="HC113" s="3"/>
      <c r="HD113" s="3"/>
      <c r="HE113" s="3"/>
      <c r="HF113" s="3"/>
      <c r="HG113" s="3"/>
      <c r="HH113" s="3"/>
      <c r="HI113" s="3"/>
      <c r="HJ113" s="3"/>
      <c r="HK113" s="3"/>
      <c r="HL113" s="3"/>
      <c r="HM113" s="3"/>
      <c r="HN113" s="3"/>
      <c r="HO113" s="3"/>
      <c r="HP113" s="3"/>
      <c r="HQ113" s="3"/>
      <c r="HR113" s="3"/>
      <c r="HS113" s="3"/>
      <c r="HT113" s="3"/>
      <c r="HU113" s="3"/>
      <c r="HV113" s="3"/>
      <c r="HW113" s="3"/>
      <c r="HX113" s="3"/>
      <c r="HY113" s="3"/>
      <c r="HZ113" s="3"/>
      <c r="IA113" s="3"/>
      <c r="IB113" s="3"/>
      <c r="IC113" s="3"/>
      <c r="ID113" s="3"/>
      <c r="IE113" s="3"/>
      <c r="IF113" s="3"/>
      <c r="IG113" s="3"/>
      <c r="IH113" s="3"/>
      <c r="II113" s="3"/>
      <c r="IJ113" s="3"/>
      <c r="IK113" s="3"/>
      <c r="IL113" s="3"/>
      <c r="IM113" s="3"/>
      <c r="IN113" s="3"/>
      <c r="IO113" s="3"/>
      <c r="IP113" s="3"/>
      <c r="IQ113" s="3"/>
      <c r="IR113" s="3"/>
      <c r="IS113" s="3"/>
      <c r="IT113" s="3"/>
      <c r="IU113" s="3"/>
      <c r="IV113" s="3"/>
    </row>
    <row r="114" ht="15.75" customHeight="1">
      <c r="A114" s="4"/>
      <c r="B114" s="4" t="s">
        <v>177</v>
      </c>
      <c r="C114" s="4"/>
      <c r="D114" s="4"/>
      <c r="E114" s="4"/>
      <c r="F114" s="4"/>
      <c r="G114" s="4"/>
      <c r="H114" s="4"/>
      <c r="I114" s="2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  <c r="BO114" s="3"/>
      <c r="BP114" s="3"/>
      <c r="BQ114" s="3"/>
      <c r="BR114" s="3"/>
      <c r="BS114" s="3"/>
      <c r="BT114" s="3"/>
      <c r="BU114" s="3"/>
      <c r="BV114" s="3"/>
      <c r="BW114" s="3"/>
      <c r="BX114" s="3"/>
      <c r="BY114" s="3"/>
      <c r="BZ114" s="3"/>
      <c r="CA114" s="3"/>
      <c r="CB114" s="3"/>
      <c r="CC114" s="3"/>
      <c r="CD114" s="3"/>
      <c r="CE114" s="3"/>
      <c r="CF114" s="3"/>
      <c r="CG114" s="3"/>
      <c r="CH114" s="3"/>
      <c r="CI114" s="3"/>
      <c r="CJ114" s="3"/>
      <c r="CK114" s="3"/>
      <c r="CL114" s="3"/>
      <c r="CM114" s="3"/>
      <c r="CN114" s="3"/>
      <c r="CO114" s="3"/>
      <c r="CP114" s="3"/>
      <c r="CQ114" s="3"/>
      <c r="CR114" s="3"/>
      <c r="CS114" s="3"/>
      <c r="CT114" s="3"/>
      <c r="CU114" s="3"/>
      <c r="CV114" s="3"/>
      <c r="CW114" s="3"/>
      <c r="CX114" s="3"/>
      <c r="CY114" s="3"/>
      <c r="CZ114" s="3"/>
      <c r="DA114" s="3"/>
      <c r="DB114" s="3"/>
      <c r="DC114" s="3"/>
      <c r="DD114" s="3"/>
      <c r="DE114" s="3"/>
      <c r="DF114" s="3"/>
      <c r="DG114" s="3"/>
      <c r="DH114" s="3"/>
      <c r="DI114" s="3"/>
      <c r="DJ114" s="3"/>
      <c r="DK114" s="3"/>
      <c r="DL114" s="3"/>
      <c r="DM114" s="3"/>
      <c r="DN114" s="3"/>
      <c r="DO114" s="3"/>
      <c r="DP114" s="3"/>
      <c r="DQ114" s="3"/>
      <c r="DR114" s="3"/>
      <c r="DS114" s="3"/>
      <c r="DT114" s="3"/>
      <c r="DU114" s="3"/>
      <c r="DV114" s="3"/>
      <c r="DW114" s="3"/>
      <c r="DX114" s="3"/>
      <c r="DY114" s="3"/>
      <c r="DZ114" s="3"/>
      <c r="EA114" s="3"/>
      <c r="EB114" s="3"/>
      <c r="EC114" s="3"/>
      <c r="ED114" s="3"/>
      <c r="EE114" s="3"/>
      <c r="EF114" s="3"/>
      <c r="EG114" s="3"/>
      <c r="EH114" s="3"/>
      <c r="EI114" s="3"/>
      <c r="EJ114" s="3"/>
      <c r="EK114" s="3"/>
      <c r="EL114" s="3"/>
      <c r="EM114" s="3"/>
      <c r="EN114" s="3"/>
      <c r="EO114" s="3"/>
      <c r="EP114" s="3"/>
      <c r="EQ114" s="3"/>
      <c r="ER114" s="3"/>
      <c r="ES114" s="3"/>
      <c r="ET114" s="3"/>
      <c r="EU114" s="3"/>
      <c r="EV114" s="3"/>
      <c r="EW114" s="3"/>
      <c r="EX114" s="3"/>
      <c r="EY114" s="3"/>
      <c r="EZ114" s="3"/>
      <c r="FA114" s="3"/>
      <c r="FB114" s="3"/>
      <c r="FC114" s="3"/>
      <c r="FD114" s="3"/>
      <c r="FE114" s="3"/>
      <c r="FF114" s="3"/>
      <c r="FG114" s="3"/>
      <c r="FH114" s="3"/>
      <c r="FI114" s="3"/>
      <c r="FJ114" s="3"/>
      <c r="FK114" s="3"/>
      <c r="FL114" s="3"/>
      <c r="FM114" s="3"/>
      <c r="FN114" s="3"/>
      <c r="FO114" s="3"/>
      <c r="FP114" s="3"/>
      <c r="FQ114" s="3"/>
      <c r="FR114" s="3"/>
      <c r="FS114" s="3"/>
      <c r="FT114" s="3"/>
      <c r="FU114" s="3"/>
      <c r="FV114" s="3"/>
      <c r="FW114" s="3"/>
      <c r="FX114" s="3"/>
      <c r="FY114" s="3"/>
      <c r="FZ114" s="3"/>
      <c r="GA114" s="3"/>
      <c r="GB114" s="3"/>
      <c r="GC114" s="3"/>
      <c r="GD114" s="3"/>
      <c r="GE114" s="3"/>
      <c r="GF114" s="3"/>
      <c r="GG114" s="3"/>
      <c r="GH114" s="3"/>
      <c r="GI114" s="3"/>
      <c r="GJ114" s="3"/>
      <c r="GK114" s="3"/>
      <c r="GL114" s="3"/>
      <c r="GM114" s="3"/>
      <c r="GN114" s="3"/>
      <c r="GO114" s="3"/>
      <c r="GP114" s="3"/>
      <c r="GQ114" s="3"/>
      <c r="GR114" s="3"/>
      <c r="GS114" s="3"/>
      <c r="GT114" s="3"/>
      <c r="GU114" s="3"/>
      <c r="GV114" s="3"/>
      <c r="GW114" s="3"/>
      <c r="GX114" s="3"/>
      <c r="GY114" s="3"/>
      <c r="GZ114" s="3"/>
      <c r="HA114" s="3"/>
      <c r="HB114" s="3"/>
      <c r="HC114" s="3"/>
      <c r="HD114" s="3"/>
      <c r="HE114" s="3"/>
      <c r="HF114" s="3"/>
      <c r="HG114" s="3"/>
      <c r="HH114" s="3"/>
      <c r="HI114" s="3"/>
      <c r="HJ114" s="3"/>
      <c r="HK114" s="3"/>
      <c r="HL114" s="3"/>
      <c r="HM114" s="3"/>
      <c r="HN114" s="3"/>
      <c r="HO114" s="3"/>
      <c r="HP114" s="3"/>
      <c r="HQ114" s="3"/>
      <c r="HR114" s="3"/>
      <c r="HS114" s="3"/>
      <c r="HT114" s="3"/>
      <c r="HU114" s="3"/>
      <c r="HV114" s="3"/>
      <c r="HW114" s="3"/>
      <c r="HX114" s="3"/>
      <c r="HY114" s="3"/>
      <c r="HZ114" s="3"/>
      <c r="IA114" s="3"/>
      <c r="IB114" s="3"/>
      <c r="IC114" s="3"/>
      <c r="ID114" s="3"/>
      <c r="IE114" s="3"/>
      <c r="IF114" s="3"/>
      <c r="IG114" s="3"/>
      <c r="IH114" s="3"/>
      <c r="II114" s="3"/>
      <c r="IJ114" s="3"/>
      <c r="IK114" s="3"/>
      <c r="IL114" s="3"/>
      <c r="IM114" s="3"/>
      <c r="IN114" s="3"/>
      <c r="IO114" s="3"/>
      <c r="IP114" s="3"/>
      <c r="IQ114" s="3"/>
      <c r="IR114" s="3"/>
      <c r="IS114" s="3"/>
      <c r="IT114" s="3"/>
      <c r="IU114" s="3"/>
      <c r="IV114" s="3"/>
    </row>
    <row r="115" ht="12.75" customHeight="1">
      <c r="A115" s="1"/>
      <c r="B115" s="1"/>
      <c r="C115" s="1"/>
      <c r="D115" s="1" t="s">
        <v>176</v>
      </c>
      <c r="E115" s="1"/>
      <c r="F115" s="1"/>
      <c r="G115" s="1"/>
      <c r="H115" s="1"/>
      <c r="I115" s="2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"/>
      <c r="BN115" s="3"/>
      <c r="BO115" s="3"/>
      <c r="BP115" s="3"/>
      <c r="BQ115" s="3"/>
      <c r="BR115" s="3"/>
      <c r="BS115" s="3"/>
      <c r="BT115" s="3"/>
      <c r="BU115" s="3"/>
      <c r="BV115" s="3"/>
      <c r="BW115" s="3"/>
      <c r="BX115" s="3"/>
      <c r="BY115" s="3"/>
      <c r="BZ115" s="3"/>
      <c r="CA115" s="3"/>
      <c r="CB115" s="3"/>
      <c r="CC115" s="3"/>
      <c r="CD115" s="3"/>
      <c r="CE115" s="3"/>
      <c r="CF115" s="3"/>
      <c r="CG115" s="3"/>
      <c r="CH115" s="3"/>
      <c r="CI115" s="3"/>
      <c r="CJ115" s="3"/>
      <c r="CK115" s="3"/>
      <c r="CL115" s="3"/>
      <c r="CM115" s="3"/>
      <c r="CN115" s="3"/>
      <c r="CO115" s="3"/>
      <c r="CP115" s="3"/>
      <c r="CQ115" s="3"/>
      <c r="CR115" s="3"/>
      <c r="CS115" s="3"/>
      <c r="CT115" s="3"/>
      <c r="CU115" s="3"/>
      <c r="CV115" s="3"/>
      <c r="CW115" s="3"/>
      <c r="CX115" s="3"/>
      <c r="CY115" s="3"/>
      <c r="CZ115" s="3"/>
      <c r="DA115" s="3"/>
      <c r="DB115" s="3"/>
      <c r="DC115" s="3"/>
      <c r="DD115" s="3"/>
      <c r="DE115" s="3"/>
      <c r="DF115" s="3"/>
      <c r="DG115" s="3"/>
      <c r="DH115" s="3"/>
      <c r="DI115" s="3"/>
      <c r="DJ115" s="3"/>
      <c r="DK115" s="3"/>
      <c r="DL115" s="3"/>
      <c r="DM115" s="3"/>
      <c r="DN115" s="3"/>
      <c r="DO115" s="3"/>
      <c r="DP115" s="3"/>
      <c r="DQ115" s="3"/>
      <c r="DR115" s="3"/>
      <c r="DS115" s="3"/>
      <c r="DT115" s="3"/>
      <c r="DU115" s="3"/>
      <c r="DV115" s="3"/>
      <c r="DW115" s="3"/>
      <c r="DX115" s="3"/>
      <c r="DY115" s="3"/>
      <c r="DZ115" s="3"/>
      <c r="EA115" s="3"/>
      <c r="EB115" s="3"/>
      <c r="EC115" s="3"/>
      <c r="ED115" s="3"/>
      <c r="EE115" s="3"/>
      <c r="EF115" s="3"/>
      <c r="EG115" s="3"/>
      <c r="EH115" s="3"/>
      <c r="EI115" s="3"/>
      <c r="EJ115" s="3"/>
      <c r="EK115" s="3"/>
      <c r="EL115" s="3"/>
      <c r="EM115" s="3"/>
      <c r="EN115" s="3"/>
      <c r="EO115" s="3"/>
      <c r="EP115" s="3"/>
      <c r="EQ115" s="3"/>
      <c r="ER115" s="3"/>
      <c r="ES115" s="3"/>
      <c r="ET115" s="3"/>
      <c r="EU115" s="3"/>
      <c r="EV115" s="3"/>
      <c r="EW115" s="3"/>
      <c r="EX115" s="3"/>
      <c r="EY115" s="3"/>
      <c r="EZ115" s="3"/>
      <c r="FA115" s="3"/>
      <c r="FB115" s="3"/>
      <c r="FC115" s="3"/>
      <c r="FD115" s="3"/>
      <c r="FE115" s="3"/>
      <c r="FF115" s="3"/>
      <c r="FG115" s="3"/>
      <c r="FH115" s="3"/>
      <c r="FI115" s="3"/>
      <c r="FJ115" s="3"/>
      <c r="FK115" s="3"/>
      <c r="FL115" s="3"/>
      <c r="FM115" s="3"/>
      <c r="FN115" s="3"/>
      <c r="FO115" s="3"/>
      <c r="FP115" s="3"/>
      <c r="FQ115" s="3"/>
      <c r="FR115" s="3"/>
      <c r="FS115" s="3"/>
      <c r="FT115" s="3"/>
      <c r="FU115" s="3"/>
      <c r="FV115" s="3"/>
      <c r="FW115" s="3"/>
      <c r="FX115" s="3"/>
      <c r="FY115" s="3"/>
      <c r="FZ115" s="3"/>
      <c r="GA115" s="3"/>
      <c r="GB115" s="3"/>
      <c r="GC115" s="3"/>
      <c r="GD115" s="3"/>
      <c r="GE115" s="3"/>
      <c r="GF115" s="3"/>
      <c r="GG115" s="3"/>
      <c r="GH115" s="3"/>
      <c r="GI115" s="3"/>
      <c r="GJ115" s="3"/>
      <c r="GK115" s="3"/>
      <c r="GL115" s="3"/>
      <c r="GM115" s="3"/>
      <c r="GN115" s="3"/>
      <c r="GO115" s="3"/>
      <c r="GP115" s="3"/>
      <c r="GQ115" s="3"/>
      <c r="GR115" s="3"/>
      <c r="GS115" s="3"/>
      <c r="GT115" s="3"/>
      <c r="GU115" s="3"/>
      <c r="GV115" s="3"/>
      <c r="GW115" s="3"/>
      <c r="GX115" s="3"/>
      <c r="GY115" s="3"/>
      <c r="GZ115" s="3"/>
      <c r="HA115" s="3"/>
      <c r="HB115" s="3"/>
      <c r="HC115" s="3"/>
      <c r="HD115" s="3"/>
      <c r="HE115" s="3"/>
      <c r="HF115" s="3"/>
      <c r="HG115" s="3"/>
      <c r="HH115" s="3"/>
      <c r="HI115" s="3"/>
      <c r="HJ115" s="3"/>
      <c r="HK115" s="3"/>
      <c r="HL115" s="3"/>
      <c r="HM115" s="3"/>
      <c r="HN115" s="3"/>
      <c r="HO115" s="3"/>
      <c r="HP115" s="3"/>
      <c r="HQ115" s="3"/>
      <c r="HR115" s="3"/>
      <c r="HS115" s="3"/>
      <c r="HT115" s="3"/>
      <c r="HU115" s="3"/>
      <c r="HV115" s="3"/>
      <c r="HW115" s="3"/>
      <c r="HX115" s="3"/>
      <c r="HY115" s="3"/>
      <c r="HZ115" s="3"/>
      <c r="IA115" s="3"/>
      <c r="IB115" s="3"/>
      <c r="IC115" s="3"/>
      <c r="ID115" s="3"/>
      <c r="IE115" s="3"/>
      <c r="IF115" s="3"/>
      <c r="IG115" s="3"/>
      <c r="IH115" s="3"/>
      <c r="II115" s="3"/>
      <c r="IJ115" s="3"/>
      <c r="IK115" s="3"/>
      <c r="IL115" s="3"/>
      <c r="IM115" s="3"/>
      <c r="IN115" s="3"/>
      <c r="IO115" s="3"/>
      <c r="IP115" s="3"/>
      <c r="IQ115" s="3"/>
      <c r="IR115" s="3"/>
      <c r="IS115" s="3"/>
      <c r="IT115" s="3"/>
      <c r="IU115" s="3"/>
      <c r="IV115" s="3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2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"/>
      <c r="BN116" s="3"/>
      <c r="BO116" s="3"/>
      <c r="BP116" s="3"/>
      <c r="BQ116" s="3"/>
      <c r="BR116" s="3"/>
      <c r="BS116" s="3"/>
      <c r="BT116" s="3"/>
      <c r="BU116" s="3"/>
      <c r="BV116" s="3"/>
      <c r="BW116" s="3"/>
      <c r="BX116" s="3"/>
      <c r="BY116" s="3"/>
      <c r="BZ116" s="3"/>
      <c r="CA116" s="3"/>
      <c r="CB116" s="3"/>
      <c r="CC116" s="3"/>
      <c r="CD116" s="3"/>
      <c r="CE116" s="3"/>
      <c r="CF116" s="3"/>
      <c r="CG116" s="3"/>
      <c r="CH116" s="3"/>
      <c r="CI116" s="3"/>
      <c r="CJ116" s="3"/>
      <c r="CK116" s="3"/>
      <c r="CL116" s="3"/>
      <c r="CM116" s="3"/>
      <c r="CN116" s="3"/>
      <c r="CO116" s="3"/>
      <c r="CP116" s="3"/>
      <c r="CQ116" s="3"/>
      <c r="CR116" s="3"/>
      <c r="CS116" s="3"/>
      <c r="CT116" s="3"/>
      <c r="CU116" s="3"/>
      <c r="CV116" s="3"/>
      <c r="CW116" s="3"/>
      <c r="CX116" s="3"/>
      <c r="CY116" s="3"/>
      <c r="CZ116" s="3"/>
      <c r="DA116" s="3"/>
      <c r="DB116" s="3"/>
      <c r="DC116" s="3"/>
      <c r="DD116" s="3"/>
      <c r="DE116" s="3"/>
      <c r="DF116" s="3"/>
      <c r="DG116" s="3"/>
      <c r="DH116" s="3"/>
      <c r="DI116" s="3"/>
      <c r="DJ116" s="3"/>
      <c r="DK116" s="3"/>
      <c r="DL116" s="3"/>
      <c r="DM116" s="3"/>
      <c r="DN116" s="3"/>
      <c r="DO116" s="3"/>
      <c r="DP116" s="3"/>
      <c r="DQ116" s="3"/>
      <c r="DR116" s="3"/>
      <c r="DS116" s="3"/>
      <c r="DT116" s="3"/>
      <c r="DU116" s="3"/>
      <c r="DV116" s="3"/>
      <c r="DW116" s="3"/>
      <c r="DX116" s="3"/>
      <c r="DY116" s="3"/>
      <c r="DZ116" s="3"/>
      <c r="EA116" s="3"/>
      <c r="EB116" s="3"/>
      <c r="EC116" s="3"/>
      <c r="ED116" s="3"/>
      <c r="EE116" s="3"/>
      <c r="EF116" s="3"/>
      <c r="EG116" s="3"/>
      <c r="EH116" s="3"/>
      <c r="EI116" s="3"/>
      <c r="EJ116" s="3"/>
      <c r="EK116" s="3"/>
      <c r="EL116" s="3"/>
      <c r="EM116" s="3"/>
      <c r="EN116" s="3"/>
      <c r="EO116" s="3"/>
      <c r="EP116" s="3"/>
      <c r="EQ116" s="3"/>
      <c r="ER116" s="3"/>
      <c r="ES116" s="3"/>
      <c r="ET116" s="3"/>
      <c r="EU116" s="3"/>
      <c r="EV116" s="3"/>
      <c r="EW116" s="3"/>
      <c r="EX116" s="3"/>
      <c r="EY116" s="3"/>
      <c r="EZ116" s="3"/>
      <c r="FA116" s="3"/>
      <c r="FB116" s="3"/>
      <c r="FC116" s="3"/>
      <c r="FD116" s="3"/>
      <c r="FE116" s="3"/>
      <c r="FF116" s="3"/>
      <c r="FG116" s="3"/>
      <c r="FH116" s="3"/>
      <c r="FI116" s="3"/>
      <c r="FJ116" s="3"/>
      <c r="FK116" s="3"/>
      <c r="FL116" s="3"/>
      <c r="FM116" s="3"/>
      <c r="FN116" s="3"/>
      <c r="FO116" s="3"/>
      <c r="FP116" s="3"/>
      <c r="FQ116" s="3"/>
      <c r="FR116" s="3"/>
      <c r="FS116" s="3"/>
      <c r="FT116" s="3"/>
      <c r="FU116" s="3"/>
      <c r="FV116" s="3"/>
      <c r="FW116" s="3"/>
      <c r="FX116" s="3"/>
      <c r="FY116" s="3"/>
      <c r="FZ116" s="3"/>
      <c r="GA116" s="3"/>
      <c r="GB116" s="3"/>
      <c r="GC116" s="3"/>
      <c r="GD116" s="3"/>
      <c r="GE116" s="3"/>
      <c r="GF116" s="3"/>
      <c r="GG116" s="3"/>
      <c r="GH116" s="3"/>
      <c r="GI116" s="3"/>
      <c r="GJ116" s="3"/>
      <c r="GK116" s="3"/>
      <c r="GL116" s="3"/>
      <c r="GM116" s="3"/>
      <c r="GN116" s="3"/>
      <c r="GO116" s="3"/>
      <c r="GP116" s="3"/>
      <c r="GQ116" s="3"/>
      <c r="GR116" s="3"/>
      <c r="GS116" s="3"/>
      <c r="GT116" s="3"/>
      <c r="GU116" s="3"/>
      <c r="GV116" s="3"/>
      <c r="GW116" s="3"/>
      <c r="GX116" s="3"/>
      <c r="GY116" s="3"/>
      <c r="GZ116" s="3"/>
      <c r="HA116" s="3"/>
      <c r="HB116" s="3"/>
      <c r="HC116" s="3"/>
      <c r="HD116" s="3"/>
      <c r="HE116" s="3"/>
      <c r="HF116" s="3"/>
      <c r="HG116" s="3"/>
      <c r="HH116" s="3"/>
      <c r="HI116" s="3"/>
      <c r="HJ116" s="3"/>
      <c r="HK116" s="3"/>
      <c r="HL116" s="3"/>
      <c r="HM116" s="3"/>
      <c r="HN116" s="3"/>
      <c r="HO116" s="3"/>
      <c r="HP116" s="3"/>
      <c r="HQ116" s="3"/>
      <c r="HR116" s="3"/>
      <c r="HS116" s="3"/>
      <c r="HT116" s="3"/>
      <c r="HU116" s="3"/>
      <c r="HV116" s="3"/>
      <c r="HW116" s="3"/>
      <c r="HX116" s="3"/>
      <c r="HY116" s="3"/>
      <c r="HZ116" s="3"/>
      <c r="IA116" s="3"/>
      <c r="IB116" s="3"/>
      <c r="IC116" s="3"/>
      <c r="ID116" s="3"/>
      <c r="IE116" s="3"/>
      <c r="IF116" s="3"/>
      <c r="IG116" s="3"/>
      <c r="IH116" s="3"/>
      <c r="II116" s="3"/>
      <c r="IJ116" s="3"/>
      <c r="IK116" s="3"/>
      <c r="IL116" s="3"/>
      <c r="IM116" s="3"/>
      <c r="IN116" s="3"/>
      <c r="IO116" s="3"/>
      <c r="IP116" s="3"/>
      <c r="IQ116" s="3"/>
      <c r="IR116" s="3"/>
      <c r="IS116" s="3"/>
      <c r="IT116" s="3"/>
      <c r="IU116" s="3"/>
      <c r="IV116" s="3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2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"/>
      <c r="BN117" s="3"/>
      <c r="BO117" s="3"/>
      <c r="BP117" s="3"/>
      <c r="BQ117" s="3"/>
      <c r="BR117" s="3"/>
      <c r="BS117" s="3"/>
      <c r="BT117" s="3"/>
      <c r="BU117" s="3"/>
      <c r="BV117" s="3"/>
      <c r="BW117" s="3"/>
      <c r="BX117" s="3"/>
      <c r="BY117" s="3"/>
      <c r="BZ117" s="3"/>
      <c r="CA117" s="3"/>
      <c r="CB117" s="3"/>
      <c r="CC117" s="3"/>
      <c r="CD117" s="3"/>
      <c r="CE117" s="3"/>
      <c r="CF117" s="3"/>
      <c r="CG117" s="3"/>
      <c r="CH117" s="3"/>
      <c r="CI117" s="3"/>
      <c r="CJ117" s="3"/>
      <c r="CK117" s="3"/>
      <c r="CL117" s="3"/>
      <c r="CM117" s="3"/>
      <c r="CN117" s="3"/>
      <c r="CO117" s="3"/>
      <c r="CP117" s="3"/>
      <c r="CQ117" s="3"/>
      <c r="CR117" s="3"/>
      <c r="CS117" s="3"/>
      <c r="CT117" s="3"/>
      <c r="CU117" s="3"/>
      <c r="CV117" s="3"/>
      <c r="CW117" s="3"/>
      <c r="CX117" s="3"/>
      <c r="CY117" s="3"/>
      <c r="CZ117" s="3"/>
      <c r="DA117" s="3"/>
      <c r="DB117" s="3"/>
      <c r="DC117" s="3"/>
      <c r="DD117" s="3"/>
      <c r="DE117" s="3"/>
      <c r="DF117" s="3"/>
      <c r="DG117" s="3"/>
      <c r="DH117" s="3"/>
      <c r="DI117" s="3"/>
      <c r="DJ117" s="3"/>
      <c r="DK117" s="3"/>
      <c r="DL117" s="3"/>
      <c r="DM117" s="3"/>
      <c r="DN117" s="3"/>
      <c r="DO117" s="3"/>
      <c r="DP117" s="3"/>
      <c r="DQ117" s="3"/>
      <c r="DR117" s="3"/>
      <c r="DS117" s="3"/>
      <c r="DT117" s="3"/>
      <c r="DU117" s="3"/>
      <c r="DV117" s="3"/>
      <c r="DW117" s="3"/>
      <c r="DX117" s="3"/>
      <c r="DY117" s="3"/>
      <c r="DZ117" s="3"/>
      <c r="EA117" s="3"/>
      <c r="EB117" s="3"/>
      <c r="EC117" s="3"/>
      <c r="ED117" s="3"/>
      <c r="EE117" s="3"/>
      <c r="EF117" s="3"/>
      <c r="EG117" s="3"/>
      <c r="EH117" s="3"/>
      <c r="EI117" s="3"/>
      <c r="EJ117" s="3"/>
      <c r="EK117" s="3"/>
      <c r="EL117" s="3"/>
      <c r="EM117" s="3"/>
      <c r="EN117" s="3"/>
      <c r="EO117" s="3"/>
      <c r="EP117" s="3"/>
      <c r="EQ117" s="3"/>
      <c r="ER117" s="3"/>
      <c r="ES117" s="3"/>
      <c r="ET117" s="3"/>
      <c r="EU117" s="3"/>
      <c r="EV117" s="3"/>
      <c r="EW117" s="3"/>
      <c r="EX117" s="3"/>
      <c r="EY117" s="3"/>
      <c r="EZ117" s="3"/>
      <c r="FA117" s="3"/>
      <c r="FB117" s="3"/>
      <c r="FC117" s="3"/>
      <c r="FD117" s="3"/>
      <c r="FE117" s="3"/>
      <c r="FF117" s="3"/>
      <c r="FG117" s="3"/>
      <c r="FH117" s="3"/>
      <c r="FI117" s="3"/>
      <c r="FJ117" s="3"/>
      <c r="FK117" s="3"/>
      <c r="FL117" s="3"/>
      <c r="FM117" s="3"/>
      <c r="FN117" s="3"/>
      <c r="FO117" s="3"/>
      <c r="FP117" s="3"/>
      <c r="FQ117" s="3"/>
      <c r="FR117" s="3"/>
      <c r="FS117" s="3"/>
      <c r="FT117" s="3"/>
      <c r="FU117" s="3"/>
      <c r="FV117" s="3"/>
      <c r="FW117" s="3"/>
      <c r="FX117" s="3"/>
      <c r="FY117" s="3"/>
      <c r="FZ117" s="3"/>
      <c r="GA117" s="3"/>
      <c r="GB117" s="3"/>
      <c r="GC117" s="3"/>
      <c r="GD117" s="3"/>
      <c r="GE117" s="3"/>
      <c r="GF117" s="3"/>
      <c r="GG117" s="3"/>
      <c r="GH117" s="3"/>
      <c r="GI117" s="3"/>
      <c r="GJ117" s="3"/>
      <c r="GK117" s="3"/>
      <c r="GL117" s="3"/>
      <c r="GM117" s="3"/>
      <c r="GN117" s="3"/>
      <c r="GO117" s="3"/>
      <c r="GP117" s="3"/>
      <c r="GQ117" s="3"/>
      <c r="GR117" s="3"/>
      <c r="GS117" s="3"/>
      <c r="GT117" s="3"/>
      <c r="GU117" s="3"/>
      <c r="GV117" s="3"/>
      <c r="GW117" s="3"/>
      <c r="GX117" s="3"/>
      <c r="GY117" s="3"/>
      <c r="GZ117" s="3"/>
      <c r="HA117" s="3"/>
      <c r="HB117" s="3"/>
      <c r="HC117" s="3"/>
      <c r="HD117" s="3"/>
      <c r="HE117" s="3"/>
      <c r="HF117" s="3"/>
      <c r="HG117" s="3"/>
      <c r="HH117" s="3"/>
      <c r="HI117" s="3"/>
      <c r="HJ117" s="3"/>
      <c r="HK117" s="3"/>
      <c r="HL117" s="3"/>
      <c r="HM117" s="3"/>
      <c r="HN117" s="3"/>
      <c r="HO117" s="3"/>
      <c r="HP117" s="3"/>
      <c r="HQ117" s="3"/>
      <c r="HR117" s="3"/>
      <c r="HS117" s="3"/>
      <c r="HT117" s="3"/>
      <c r="HU117" s="3"/>
      <c r="HV117" s="3"/>
      <c r="HW117" s="3"/>
      <c r="HX117" s="3"/>
      <c r="HY117" s="3"/>
      <c r="HZ117" s="3"/>
      <c r="IA117" s="3"/>
      <c r="IB117" s="3"/>
      <c r="IC117" s="3"/>
      <c r="ID117" s="3"/>
      <c r="IE117" s="3"/>
      <c r="IF117" s="3"/>
      <c r="IG117" s="3"/>
      <c r="IH117" s="3"/>
      <c r="II117" s="3"/>
      <c r="IJ117" s="3"/>
      <c r="IK117" s="3"/>
      <c r="IL117" s="3"/>
      <c r="IM117" s="3"/>
      <c r="IN117" s="3"/>
      <c r="IO117" s="3"/>
      <c r="IP117" s="3"/>
      <c r="IQ117" s="3"/>
      <c r="IR117" s="3"/>
      <c r="IS117" s="3"/>
      <c r="IT117" s="3"/>
      <c r="IU117" s="3"/>
      <c r="IV117" s="3"/>
    </row>
    <row r="118" ht="15.75" customHeight="1">
      <c r="A118" s="4"/>
      <c r="B118" s="4" t="s">
        <v>178</v>
      </c>
      <c r="C118" s="4"/>
      <c r="D118" s="4"/>
      <c r="E118" s="4"/>
      <c r="F118" s="4"/>
      <c r="G118" s="4"/>
      <c r="H118" s="4"/>
      <c r="I118" s="2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"/>
      <c r="BN118" s="3"/>
      <c r="BO118" s="3"/>
      <c r="BP118" s="3"/>
      <c r="BQ118" s="3"/>
      <c r="BR118" s="3"/>
      <c r="BS118" s="3"/>
      <c r="BT118" s="3"/>
      <c r="BU118" s="3"/>
      <c r="BV118" s="3"/>
      <c r="BW118" s="3"/>
      <c r="BX118" s="3"/>
      <c r="BY118" s="3"/>
      <c r="BZ118" s="3"/>
      <c r="CA118" s="3"/>
      <c r="CB118" s="3"/>
      <c r="CC118" s="3"/>
      <c r="CD118" s="3"/>
      <c r="CE118" s="3"/>
      <c r="CF118" s="3"/>
      <c r="CG118" s="3"/>
      <c r="CH118" s="3"/>
      <c r="CI118" s="3"/>
      <c r="CJ118" s="3"/>
      <c r="CK118" s="3"/>
      <c r="CL118" s="3"/>
      <c r="CM118" s="3"/>
      <c r="CN118" s="3"/>
      <c r="CO118" s="3"/>
      <c r="CP118" s="3"/>
      <c r="CQ118" s="3"/>
      <c r="CR118" s="3"/>
      <c r="CS118" s="3"/>
      <c r="CT118" s="3"/>
      <c r="CU118" s="3"/>
      <c r="CV118" s="3"/>
      <c r="CW118" s="3"/>
      <c r="CX118" s="3"/>
      <c r="CY118" s="3"/>
      <c r="CZ118" s="3"/>
      <c r="DA118" s="3"/>
      <c r="DB118" s="3"/>
      <c r="DC118" s="3"/>
      <c r="DD118" s="3"/>
      <c r="DE118" s="3"/>
      <c r="DF118" s="3"/>
      <c r="DG118" s="3"/>
      <c r="DH118" s="3"/>
      <c r="DI118" s="3"/>
      <c r="DJ118" s="3"/>
      <c r="DK118" s="3"/>
      <c r="DL118" s="3"/>
      <c r="DM118" s="3"/>
      <c r="DN118" s="3"/>
      <c r="DO118" s="3"/>
      <c r="DP118" s="3"/>
      <c r="DQ118" s="3"/>
      <c r="DR118" s="3"/>
      <c r="DS118" s="3"/>
      <c r="DT118" s="3"/>
      <c r="DU118" s="3"/>
      <c r="DV118" s="3"/>
      <c r="DW118" s="3"/>
      <c r="DX118" s="3"/>
      <c r="DY118" s="3"/>
      <c r="DZ118" s="3"/>
      <c r="EA118" s="3"/>
      <c r="EB118" s="3"/>
      <c r="EC118" s="3"/>
      <c r="ED118" s="3"/>
      <c r="EE118" s="3"/>
      <c r="EF118" s="3"/>
      <c r="EG118" s="3"/>
      <c r="EH118" s="3"/>
      <c r="EI118" s="3"/>
      <c r="EJ118" s="3"/>
      <c r="EK118" s="3"/>
      <c r="EL118" s="3"/>
      <c r="EM118" s="3"/>
      <c r="EN118" s="3"/>
      <c r="EO118" s="3"/>
      <c r="EP118" s="3"/>
      <c r="EQ118" s="3"/>
      <c r="ER118" s="3"/>
      <c r="ES118" s="3"/>
      <c r="ET118" s="3"/>
      <c r="EU118" s="3"/>
      <c r="EV118" s="3"/>
      <c r="EW118" s="3"/>
      <c r="EX118" s="3"/>
      <c r="EY118" s="3"/>
      <c r="EZ118" s="3"/>
      <c r="FA118" s="3"/>
      <c r="FB118" s="3"/>
      <c r="FC118" s="3"/>
      <c r="FD118" s="3"/>
      <c r="FE118" s="3"/>
      <c r="FF118" s="3"/>
      <c r="FG118" s="3"/>
      <c r="FH118" s="3"/>
      <c r="FI118" s="3"/>
      <c r="FJ118" s="3"/>
      <c r="FK118" s="3"/>
      <c r="FL118" s="3"/>
      <c r="FM118" s="3"/>
      <c r="FN118" s="3"/>
      <c r="FO118" s="3"/>
      <c r="FP118" s="3"/>
      <c r="FQ118" s="3"/>
      <c r="FR118" s="3"/>
      <c r="FS118" s="3"/>
      <c r="FT118" s="3"/>
      <c r="FU118" s="3"/>
      <c r="FV118" s="3"/>
      <c r="FW118" s="3"/>
      <c r="FX118" s="3"/>
      <c r="FY118" s="3"/>
      <c r="FZ118" s="3"/>
      <c r="GA118" s="3"/>
      <c r="GB118" s="3"/>
      <c r="GC118" s="3"/>
      <c r="GD118" s="3"/>
      <c r="GE118" s="3"/>
      <c r="GF118" s="3"/>
      <c r="GG118" s="3"/>
      <c r="GH118" s="3"/>
      <c r="GI118" s="3"/>
      <c r="GJ118" s="3"/>
      <c r="GK118" s="3"/>
      <c r="GL118" s="3"/>
      <c r="GM118" s="3"/>
      <c r="GN118" s="3"/>
      <c r="GO118" s="3"/>
      <c r="GP118" s="3"/>
      <c r="GQ118" s="3"/>
      <c r="GR118" s="3"/>
      <c r="GS118" s="3"/>
      <c r="GT118" s="3"/>
      <c r="GU118" s="3"/>
      <c r="GV118" s="3"/>
      <c r="GW118" s="3"/>
      <c r="GX118" s="3"/>
      <c r="GY118" s="3"/>
      <c r="GZ118" s="3"/>
      <c r="HA118" s="3"/>
      <c r="HB118" s="3"/>
      <c r="HC118" s="3"/>
      <c r="HD118" s="3"/>
      <c r="HE118" s="3"/>
      <c r="HF118" s="3"/>
      <c r="HG118" s="3"/>
      <c r="HH118" s="3"/>
      <c r="HI118" s="3"/>
      <c r="HJ118" s="3"/>
      <c r="HK118" s="3"/>
      <c r="HL118" s="3"/>
      <c r="HM118" s="3"/>
      <c r="HN118" s="3"/>
      <c r="HO118" s="3"/>
      <c r="HP118" s="3"/>
      <c r="HQ118" s="3"/>
      <c r="HR118" s="3"/>
      <c r="HS118" s="3"/>
      <c r="HT118" s="3"/>
      <c r="HU118" s="3"/>
      <c r="HV118" s="3"/>
      <c r="HW118" s="3"/>
      <c r="HX118" s="3"/>
      <c r="HY118" s="3"/>
      <c r="HZ118" s="3"/>
      <c r="IA118" s="3"/>
      <c r="IB118" s="3"/>
      <c r="IC118" s="3"/>
      <c r="ID118" s="3"/>
      <c r="IE118" s="3"/>
      <c r="IF118" s="3"/>
      <c r="IG118" s="3"/>
      <c r="IH118" s="3"/>
      <c r="II118" s="3"/>
      <c r="IJ118" s="3"/>
      <c r="IK118" s="3"/>
      <c r="IL118" s="3"/>
      <c r="IM118" s="3"/>
      <c r="IN118" s="3"/>
      <c r="IO118" s="3"/>
      <c r="IP118" s="3"/>
      <c r="IQ118" s="3"/>
      <c r="IR118" s="3"/>
      <c r="IS118" s="3"/>
      <c r="IT118" s="3"/>
      <c r="IU118" s="3"/>
      <c r="IV118" s="3"/>
    </row>
    <row r="119" ht="12.75" customHeight="1">
      <c r="A119" s="1"/>
      <c r="B119" s="1"/>
      <c r="C119" s="1" t="s">
        <v>179</v>
      </c>
      <c r="D119" s="1" t="s">
        <v>176</v>
      </c>
      <c r="E119" s="1"/>
      <c r="F119" s="1"/>
      <c r="G119" s="1"/>
      <c r="H119" s="1"/>
      <c r="I119" s="2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  <c r="BO119" s="3"/>
      <c r="BP119" s="3"/>
      <c r="BQ119" s="3"/>
      <c r="BR119" s="3"/>
      <c r="BS119" s="3"/>
      <c r="BT119" s="3"/>
      <c r="BU119" s="3"/>
      <c r="BV119" s="3"/>
      <c r="BW119" s="3"/>
      <c r="BX119" s="3"/>
      <c r="BY119" s="3"/>
      <c r="BZ119" s="3"/>
      <c r="CA119" s="3"/>
      <c r="CB119" s="3"/>
      <c r="CC119" s="3"/>
      <c r="CD119" s="3"/>
      <c r="CE119" s="3"/>
      <c r="CF119" s="3"/>
      <c r="CG119" s="3"/>
      <c r="CH119" s="3"/>
      <c r="CI119" s="3"/>
      <c r="CJ119" s="3"/>
      <c r="CK119" s="3"/>
      <c r="CL119" s="3"/>
      <c r="CM119" s="3"/>
      <c r="CN119" s="3"/>
      <c r="CO119" s="3"/>
      <c r="CP119" s="3"/>
      <c r="CQ119" s="3"/>
      <c r="CR119" s="3"/>
      <c r="CS119" s="3"/>
      <c r="CT119" s="3"/>
      <c r="CU119" s="3"/>
      <c r="CV119" s="3"/>
      <c r="CW119" s="3"/>
      <c r="CX119" s="3"/>
      <c r="CY119" s="3"/>
      <c r="CZ119" s="3"/>
      <c r="DA119" s="3"/>
      <c r="DB119" s="3"/>
      <c r="DC119" s="3"/>
      <c r="DD119" s="3"/>
      <c r="DE119" s="3"/>
      <c r="DF119" s="3"/>
      <c r="DG119" s="3"/>
      <c r="DH119" s="3"/>
      <c r="DI119" s="3"/>
      <c r="DJ119" s="3"/>
      <c r="DK119" s="3"/>
      <c r="DL119" s="3"/>
      <c r="DM119" s="3"/>
      <c r="DN119" s="3"/>
      <c r="DO119" s="3"/>
      <c r="DP119" s="3"/>
      <c r="DQ119" s="3"/>
      <c r="DR119" s="3"/>
      <c r="DS119" s="3"/>
      <c r="DT119" s="3"/>
      <c r="DU119" s="3"/>
      <c r="DV119" s="3"/>
      <c r="DW119" s="3"/>
      <c r="DX119" s="3"/>
      <c r="DY119" s="3"/>
      <c r="DZ119" s="3"/>
      <c r="EA119" s="3"/>
      <c r="EB119" s="3"/>
      <c r="EC119" s="3"/>
      <c r="ED119" s="3"/>
      <c r="EE119" s="3"/>
      <c r="EF119" s="3"/>
      <c r="EG119" s="3"/>
      <c r="EH119" s="3"/>
      <c r="EI119" s="3"/>
      <c r="EJ119" s="3"/>
      <c r="EK119" s="3"/>
      <c r="EL119" s="3"/>
      <c r="EM119" s="3"/>
      <c r="EN119" s="3"/>
      <c r="EO119" s="3"/>
      <c r="EP119" s="3"/>
      <c r="EQ119" s="3"/>
      <c r="ER119" s="3"/>
      <c r="ES119" s="3"/>
      <c r="ET119" s="3"/>
      <c r="EU119" s="3"/>
      <c r="EV119" s="3"/>
      <c r="EW119" s="3"/>
      <c r="EX119" s="3"/>
      <c r="EY119" s="3"/>
      <c r="EZ119" s="3"/>
      <c r="FA119" s="3"/>
      <c r="FB119" s="3"/>
      <c r="FC119" s="3"/>
      <c r="FD119" s="3"/>
      <c r="FE119" s="3"/>
      <c r="FF119" s="3"/>
      <c r="FG119" s="3"/>
      <c r="FH119" s="3"/>
      <c r="FI119" s="3"/>
      <c r="FJ119" s="3"/>
      <c r="FK119" s="3"/>
      <c r="FL119" s="3"/>
      <c r="FM119" s="3"/>
      <c r="FN119" s="3"/>
      <c r="FO119" s="3"/>
      <c r="FP119" s="3"/>
      <c r="FQ119" s="3"/>
      <c r="FR119" s="3"/>
      <c r="FS119" s="3"/>
      <c r="FT119" s="3"/>
      <c r="FU119" s="3"/>
      <c r="FV119" s="3"/>
      <c r="FW119" s="3"/>
      <c r="FX119" s="3"/>
      <c r="FY119" s="3"/>
      <c r="FZ119" s="3"/>
      <c r="GA119" s="3"/>
      <c r="GB119" s="3"/>
      <c r="GC119" s="3"/>
      <c r="GD119" s="3"/>
      <c r="GE119" s="3"/>
      <c r="GF119" s="3"/>
      <c r="GG119" s="3"/>
      <c r="GH119" s="3"/>
      <c r="GI119" s="3"/>
      <c r="GJ119" s="3"/>
      <c r="GK119" s="3"/>
      <c r="GL119" s="3"/>
      <c r="GM119" s="3"/>
      <c r="GN119" s="3"/>
      <c r="GO119" s="3"/>
      <c r="GP119" s="3"/>
      <c r="GQ119" s="3"/>
      <c r="GR119" s="3"/>
      <c r="GS119" s="3"/>
      <c r="GT119" s="3"/>
      <c r="GU119" s="3"/>
      <c r="GV119" s="3"/>
      <c r="GW119" s="3"/>
      <c r="GX119" s="3"/>
      <c r="GY119" s="3"/>
      <c r="GZ119" s="3"/>
      <c r="HA119" s="3"/>
      <c r="HB119" s="3"/>
      <c r="HC119" s="3"/>
      <c r="HD119" s="3"/>
      <c r="HE119" s="3"/>
      <c r="HF119" s="3"/>
      <c r="HG119" s="3"/>
      <c r="HH119" s="3"/>
      <c r="HI119" s="3"/>
      <c r="HJ119" s="3"/>
      <c r="HK119" s="3"/>
      <c r="HL119" s="3"/>
      <c r="HM119" s="3"/>
      <c r="HN119" s="3"/>
      <c r="HO119" s="3"/>
      <c r="HP119" s="3"/>
      <c r="HQ119" s="3"/>
      <c r="HR119" s="3"/>
      <c r="HS119" s="3"/>
      <c r="HT119" s="3"/>
      <c r="HU119" s="3"/>
      <c r="HV119" s="3"/>
      <c r="HW119" s="3"/>
      <c r="HX119" s="3"/>
      <c r="HY119" s="3"/>
      <c r="HZ119" s="3"/>
      <c r="IA119" s="3"/>
      <c r="IB119" s="3"/>
      <c r="IC119" s="3"/>
      <c r="ID119" s="3"/>
      <c r="IE119" s="3"/>
      <c r="IF119" s="3"/>
      <c r="IG119" s="3"/>
      <c r="IH119" s="3"/>
      <c r="II119" s="3"/>
      <c r="IJ119" s="3"/>
      <c r="IK119" s="3"/>
      <c r="IL119" s="3"/>
      <c r="IM119" s="3"/>
      <c r="IN119" s="3"/>
      <c r="IO119" s="3"/>
      <c r="IP119" s="3"/>
      <c r="IQ119" s="3"/>
      <c r="IR119" s="3"/>
      <c r="IS119" s="3"/>
      <c r="IT119" s="3"/>
      <c r="IU119" s="3"/>
      <c r="IV119" s="3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2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3"/>
      <c r="BN120" s="3"/>
      <c r="BO120" s="3"/>
      <c r="BP120" s="3"/>
      <c r="BQ120" s="3"/>
      <c r="BR120" s="3"/>
      <c r="BS120" s="3"/>
      <c r="BT120" s="3"/>
      <c r="BU120" s="3"/>
      <c r="BV120" s="3"/>
      <c r="BW120" s="3"/>
      <c r="BX120" s="3"/>
      <c r="BY120" s="3"/>
      <c r="BZ120" s="3"/>
      <c r="CA120" s="3"/>
      <c r="CB120" s="3"/>
      <c r="CC120" s="3"/>
      <c r="CD120" s="3"/>
      <c r="CE120" s="3"/>
      <c r="CF120" s="3"/>
      <c r="CG120" s="3"/>
      <c r="CH120" s="3"/>
      <c r="CI120" s="3"/>
      <c r="CJ120" s="3"/>
      <c r="CK120" s="3"/>
      <c r="CL120" s="3"/>
      <c r="CM120" s="3"/>
      <c r="CN120" s="3"/>
      <c r="CO120" s="3"/>
      <c r="CP120" s="3"/>
      <c r="CQ120" s="3"/>
      <c r="CR120" s="3"/>
      <c r="CS120" s="3"/>
      <c r="CT120" s="3"/>
      <c r="CU120" s="3"/>
      <c r="CV120" s="3"/>
      <c r="CW120" s="3"/>
      <c r="CX120" s="3"/>
      <c r="CY120" s="3"/>
      <c r="CZ120" s="3"/>
      <c r="DA120" s="3"/>
      <c r="DB120" s="3"/>
      <c r="DC120" s="3"/>
      <c r="DD120" s="3"/>
      <c r="DE120" s="3"/>
      <c r="DF120" s="3"/>
      <c r="DG120" s="3"/>
      <c r="DH120" s="3"/>
      <c r="DI120" s="3"/>
      <c r="DJ120" s="3"/>
      <c r="DK120" s="3"/>
      <c r="DL120" s="3"/>
      <c r="DM120" s="3"/>
      <c r="DN120" s="3"/>
      <c r="DO120" s="3"/>
      <c r="DP120" s="3"/>
      <c r="DQ120" s="3"/>
      <c r="DR120" s="3"/>
      <c r="DS120" s="3"/>
      <c r="DT120" s="3"/>
      <c r="DU120" s="3"/>
      <c r="DV120" s="3"/>
      <c r="DW120" s="3"/>
      <c r="DX120" s="3"/>
      <c r="DY120" s="3"/>
      <c r="DZ120" s="3"/>
      <c r="EA120" s="3"/>
      <c r="EB120" s="3"/>
      <c r="EC120" s="3"/>
      <c r="ED120" s="3"/>
      <c r="EE120" s="3"/>
      <c r="EF120" s="3"/>
      <c r="EG120" s="3"/>
      <c r="EH120" s="3"/>
      <c r="EI120" s="3"/>
      <c r="EJ120" s="3"/>
      <c r="EK120" s="3"/>
      <c r="EL120" s="3"/>
      <c r="EM120" s="3"/>
      <c r="EN120" s="3"/>
      <c r="EO120" s="3"/>
      <c r="EP120" s="3"/>
      <c r="EQ120" s="3"/>
      <c r="ER120" s="3"/>
      <c r="ES120" s="3"/>
      <c r="ET120" s="3"/>
      <c r="EU120" s="3"/>
      <c r="EV120" s="3"/>
      <c r="EW120" s="3"/>
      <c r="EX120" s="3"/>
      <c r="EY120" s="3"/>
      <c r="EZ120" s="3"/>
      <c r="FA120" s="3"/>
      <c r="FB120" s="3"/>
      <c r="FC120" s="3"/>
      <c r="FD120" s="3"/>
      <c r="FE120" s="3"/>
      <c r="FF120" s="3"/>
      <c r="FG120" s="3"/>
      <c r="FH120" s="3"/>
      <c r="FI120" s="3"/>
      <c r="FJ120" s="3"/>
      <c r="FK120" s="3"/>
      <c r="FL120" s="3"/>
      <c r="FM120" s="3"/>
      <c r="FN120" s="3"/>
      <c r="FO120" s="3"/>
      <c r="FP120" s="3"/>
      <c r="FQ120" s="3"/>
      <c r="FR120" s="3"/>
      <c r="FS120" s="3"/>
      <c r="FT120" s="3"/>
      <c r="FU120" s="3"/>
      <c r="FV120" s="3"/>
      <c r="FW120" s="3"/>
      <c r="FX120" s="3"/>
      <c r="FY120" s="3"/>
      <c r="FZ120" s="3"/>
      <c r="GA120" s="3"/>
      <c r="GB120" s="3"/>
      <c r="GC120" s="3"/>
      <c r="GD120" s="3"/>
      <c r="GE120" s="3"/>
      <c r="GF120" s="3"/>
      <c r="GG120" s="3"/>
      <c r="GH120" s="3"/>
      <c r="GI120" s="3"/>
      <c r="GJ120" s="3"/>
      <c r="GK120" s="3"/>
      <c r="GL120" s="3"/>
      <c r="GM120" s="3"/>
      <c r="GN120" s="3"/>
      <c r="GO120" s="3"/>
      <c r="GP120" s="3"/>
      <c r="GQ120" s="3"/>
      <c r="GR120" s="3"/>
      <c r="GS120" s="3"/>
      <c r="GT120" s="3"/>
      <c r="GU120" s="3"/>
      <c r="GV120" s="3"/>
      <c r="GW120" s="3"/>
      <c r="GX120" s="3"/>
      <c r="GY120" s="3"/>
      <c r="GZ120" s="3"/>
      <c r="HA120" s="3"/>
      <c r="HB120" s="3"/>
      <c r="HC120" s="3"/>
      <c r="HD120" s="3"/>
      <c r="HE120" s="3"/>
      <c r="HF120" s="3"/>
      <c r="HG120" s="3"/>
      <c r="HH120" s="3"/>
      <c r="HI120" s="3"/>
      <c r="HJ120" s="3"/>
      <c r="HK120" s="3"/>
      <c r="HL120" s="3"/>
      <c r="HM120" s="3"/>
      <c r="HN120" s="3"/>
      <c r="HO120" s="3"/>
      <c r="HP120" s="3"/>
      <c r="HQ120" s="3"/>
      <c r="HR120" s="3"/>
      <c r="HS120" s="3"/>
      <c r="HT120" s="3"/>
      <c r="HU120" s="3"/>
      <c r="HV120" s="3"/>
      <c r="HW120" s="3"/>
      <c r="HX120" s="3"/>
      <c r="HY120" s="3"/>
      <c r="HZ120" s="3"/>
      <c r="IA120" s="3"/>
      <c r="IB120" s="3"/>
      <c r="IC120" s="3"/>
      <c r="ID120" s="3"/>
      <c r="IE120" s="3"/>
      <c r="IF120" s="3"/>
      <c r="IG120" s="3"/>
      <c r="IH120" s="3"/>
      <c r="II120" s="3"/>
      <c r="IJ120" s="3"/>
      <c r="IK120" s="3"/>
      <c r="IL120" s="3"/>
      <c r="IM120" s="3"/>
      <c r="IN120" s="3"/>
      <c r="IO120" s="3"/>
      <c r="IP120" s="3"/>
      <c r="IQ120" s="3"/>
      <c r="IR120" s="3"/>
      <c r="IS120" s="3"/>
      <c r="IT120" s="3"/>
      <c r="IU120" s="3"/>
      <c r="IV120" s="3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2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3"/>
      <c r="BN121" s="3"/>
      <c r="BO121" s="3"/>
      <c r="BP121" s="3"/>
      <c r="BQ121" s="3"/>
      <c r="BR121" s="3"/>
      <c r="BS121" s="3"/>
      <c r="BT121" s="3"/>
      <c r="BU121" s="3"/>
      <c r="BV121" s="3"/>
      <c r="BW121" s="3"/>
      <c r="BX121" s="3"/>
      <c r="BY121" s="3"/>
      <c r="BZ121" s="3"/>
      <c r="CA121" s="3"/>
      <c r="CB121" s="3"/>
      <c r="CC121" s="3"/>
      <c r="CD121" s="3"/>
      <c r="CE121" s="3"/>
      <c r="CF121" s="3"/>
      <c r="CG121" s="3"/>
      <c r="CH121" s="3"/>
      <c r="CI121" s="3"/>
      <c r="CJ121" s="3"/>
      <c r="CK121" s="3"/>
      <c r="CL121" s="3"/>
      <c r="CM121" s="3"/>
      <c r="CN121" s="3"/>
      <c r="CO121" s="3"/>
      <c r="CP121" s="3"/>
      <c r="CQ121" s="3"/>
      <c r="CR121" s="3"/>
      <c r="CS121" s="3"/>
      <c r="CT121" s="3"/>
      <c r="CU121" s="3"/>
      <c r="CV121" s="3"/>
      <c r="CW121" s="3"/>
      <c r="CX121" s="3"/>
      <c r="CY121" s="3"/>
      <c r="CZ121" s="3"/>
      <c r="DA121" s="3"/>
      <c r="DB121" s="3"/>
      <c r="DC121" s="3"/>
      <c r="DD121" s="3"/>
      <c r="DE121" s="3"/>
      <c r="DF121" s="3"/>
      <c r="DG121" s="3"/>
      <c r="DH121" s="3"/>
      <c r="DI121" s="3"/>
      <c r="DJ121" s="3"/>
      <c r="DK121" s="3"/>
      <c r="DL121" s="3"/>
      <c r="DM121" s="3"/>
      <c r="DN121" s="3"/>
      <c r="DO121" s="3"/>
      <c r="DP121" s="3"/>
      <c r="DQ121" s="3"/>
      <c r="DR121" s="3"/>
      <c r="DS121" s="3"/>
      <c r="DT121" s="3"/>
      <c r="DU121" s="3"/>
      <c r="DV121" s="3"/>
      <c r="DW121" s="3"/>
      <c r="DX121" s="3"/>
      <c r="DY121" s="3"/>
      <c r="DZ121" s="3"/>
      <c r="EA121" s="3"/>
      <c r="EB121" s="3"/>
      <c r="EC121" s="3"/>
      <c r="ED121" s="3"/>
      <c r="EE121" s="3"/>
      <c r="EF121" s="3"/>
      <c r="EG121" s="3"/>
      <c r="EH121" s="3"/>
      <c r="EI121" s="3"/>
      <c r="EJ121" s="3"/>
      <c r="EK121" s="3"/>
      <c r="EL121" s="3"/>
      <c r="EM121" s="3"/>
      <c r="EN121" s="3"/>
      <c r="EO121" s="3"/>
      <c r="EP121" s="3"/>
      <c r="EQ121" s="3"/>
      <c r="ER121" s="3"/>
      <c r="ES121" s="3"/>
      <c r="ET121" s="3"/>
      <c r="EU121" s="3"/>
      <c r="EV121" s="3"/>
      <c r="EW121" s="3"/>
      <c r="EX121" s="3"/>
      <c r="EY121" s="3"/>
      <c r="EZ121" s="3"/>
      <c r="FA121" s="3"/>
      <c r="FB121" s="3"/>
      <c r="FC121" s="3"/>
      <c r="FD121" s="3"/>
      <c r="FE121" s="3"/>
      <c r="FF121" s="3"/>
      <c r="FG121" s="3"/>
      <c r="FH121" s="3"/>
      <c r="FI121" s="3"/>
      <c r="FJ121" s="3"/>
      <c r="FK121" s="3"/>
      <c r="FL121" s="3"/>
      <c r="FM121" s="3"/>
      <c r="FN121" s="3"/>
      <c r="FO121" s="3"/>
      <c r="FP121" s="3"/>
      <c r="FQ121" s="3"/>
      <c r="FR121" s="3"/>
      <c r="FS121" s="3"/>
      <c r="FT121" s="3"/>
      <c r="FU121" s="3"/>
      <c r="FV121" s="3"/>
      <c r="FW121" s="3"/>
      <c r="FX121" s="3"/>
      <c r="FY121" s="3"/>
      <c r="FZ121" s="3"/>
      <c r="GA121" s="3"/>
      <c r="GB121" s="3"/>
      <c r="GC121" s="3"/>
      <c r="GD121" s="3"/>
      <c r="GE121" s="3"/>
      <c r="GF121" s="3"/>
      <c r="GG121" s="3"/>
      <c r="GH121" s="3"/>
      <c r="GI121" s="3"/>
      <c r="GJ121" s="3"/>
      <c r="GK121" s="3"/>
      <c r="GL121" s="3"/>
      <c r="GM121" s="3"/>
      <c r="GN121" s="3"/>
      <c r="GO121" s="3"/>
      <c r="GP121" s="3"/>
      <c r="GQ121" s="3"/>
      <c r="GR121" s="3"/>
      <c r="GS121" s="3"/>
      <c r="GT121" s="3"/>
      <c r="GU121" s="3"/>
      <c r="GV121" s="3"/>
      <c r="GW121" s="3"/>
      <c r="GX121" s="3"/>
      <c r="GY121" s="3"/>
      <c r="GZ121" s="3"/>
      <c r="HA121" s="3"/>
      <c r="HB121" s="3"/>
      <c r="HC121" s="3"/>
      <c r="HD121" s="3"/>
      <c r="HE121" s="3"/>
      <c r="HF121" s="3"/>
      <c r="HG121" s="3"/>
      <c r="HH121" s="3"/>
      <c r="HI121" s="3"/>
      <c r="HJ121" s="3"/>
      <c r="HK121" s="3"/>
      <c r="HL121" s="3"/>
      <c r="HM121" s="3"/>
      <c r="HN121" s="3"/>
      <c r="HO121" s="3"/>
      <c r="HP121" s="3"/>
      <c r="HQ121" s="3"/>
      <c r="HR121" s="3"/>
      <c r="HS121" s="3"/>
      <c r="HT121" s="3"/>
      <c r="HU121" s="3"/>
      <c r="HV121" s="3"/>
      <c r="HW121" s="3"/>
      <c r="HX121" s="3"/>
      <c r="HY121" s="3"/>
      <c r="HZ121" s="3"/>
      <c r="IA121" s="3"/>
      <c r="IB121" s="3"/>
      <c r="IC121" s="3"/>
      <c r="ID121" s="3"/>
      <c r="IE121" s="3"/>
      <c r="IF121" s="3"/>
      <c r="IG121" s="3"/>
      <c r="IH121" s="3"/>
      <c r="II121" s="3"/>
      <c r="IJ121" s="3"/>
      <c r="IK121" s="3"/>
      <c r="IL121" s="3"/>
      <c r="IM121" s="3"/>
      <c r="IN121" s="3"/>
      <c r="IO121" s="3"/>
      <c r="IP121" s="3"/>
      <c r="IQ121" s="3"/>
      <c r="IR121" s="3"/>
      <c r="IS121" s="3"/>
      <c r="IT121" s="3"/>
      <c r="IU121" s="3"/>
      <c r="IV121" s="3"/>
    </row>
    <row r="122" ht="15.75" customHeight="1">
      <c r="A122" s="4"/>
      <c r="B122" s="4" t="s">
        <v>180</v>
      </c>
      <c r="C122" s="4"/>
      <c r="D122" s="4"/>
      <c r="E122" s="4"/>
      <c r="F122" s="4"/>
      <c r="G122" s="4"/>
      <c r="H122" s="4"/>
      <c r="I122" s="2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3"/>
      <c r="BN122" s="3"/>
      <c r="BO122" s="3"/>
      <c r="BP122" s="3"/>
      <c r="BQ122" s="3"/>
      <c r="BR122" s="3"/>
      <c r="BS122" s="3"/>
      <c r="BT122" s="3"/>
      <c r="BU122" s="3"/>
      <c r="BV122" s="3"/>
      <c r="BW122" s="3"/>
      <c r="BX122" s="3"/>
      <c r="BY122" s="3"/>
      <c r="BZ122" s="3"/>
      <c r="CA122" s="3"/>
      <c r="CB122" s="3"/>
      <c r="CC122" s="3"/>
      <c r="CD122" s="3"/>
      <c r="CE122" s="3"/>
      <c r="CF122" s="3"/>
      <c r="CG122" s="3"/>
      <c r="CH122" s="3"/>
      <c r="CI122" s="3"/>
      <c r="CJ122" s="3"/>
      <c r="CK122" s="3"/>
      <c r="CL122" s="3"/>
      <c r="CM122" s="3"/>
      <c r="CN122" s="3"/>
      <c r="CO122" s="3"/>
      <c r="CP122" s="3"/>
      <c r="CQ122" s="3"/>
      <c r="CR122" s="3"/>
      <c r="CS122" s="3"/>
      <c r="CT122" s="3"/>
      <c r="CU122" s="3"/>
      <c r="CV122" s="3"/>
      <c r="CW122" s="3"/>
      <c r="CX122" s="3"/>
      <c r="CY122" s="3"/>
      <c r="CZ122" s="3"/>
      <c r="DA122" s="3"/>
      <c r="DB122" s="3"/>
      <c r="DC122" s="3"/>
      <c r="DD122" s="3"/>
      <c r="DE122" s="3"/>
      <c r="DF122" s="3"/>
      <c r="DG122" s="3"/>
      <c r="DH122" s="3"/>
      <c r="DI122" s="3"/>
      <c r="DJ122" s="3"/>
      <c r="DK122" s="3"/>
      <c r="DL122" s="3"/>
      <c r="DM122" s="3"/>
      <c r="DN122" s="3"/>
      <c r="DO122" s="3"/>
      <c r="DP122" s="3"/>
      <c r="DQ122" s="3"/>
      <c r="DR122" s="3"/>
      <c r="DS122" s="3"/>
      <c r="DT122" s="3"/>
      <c r="DU122" s="3"/>
      <c r="DV122" s="3"/>
      <c r="DW122" s="3"/>
      <c r="DX122" s="3"/>
      <c r="DY122" s="3"/>
      <c r="DZ122" s="3"/>
      <c r="EA122" s="3"/>
      <c r="EB122" s="3"/>
      <c r="EC122" s="3"/>
      <c r="ED122" s="3"/>
      <c r="EE122" s="3"/>
      <c r="EF122" s="3"/>
      <c r="EG122" s="3"/>
      <c r="EH122" s="3"/>
      <c r="EI122" s="3"/>
      <c r="EJ122" s="3"/>
      <c r="EK122" s="3"/>
      <c r="EL122" s="3"/>
      <c r="EM122" s="3"/>
      <c r="EN122" s="3"/>
      <c r="EO122" s="3"/>
      <c r="EP122" s="3"/>
      <c r="EQ122" s="3"/>
      <c r="ER122" s="3"/>
      <c r="ES122" s="3"/>
      <c r="ET122" s="3"/>
      <c r="EU122" s="3"/>
      <c r="EV122" s="3"/>
      <c r="EW122" s="3"/>
      <c r="EX122" s="3"/>
      <c r="EY122" s="3"/>
      <c r="EZ122" s="3"/>
      <c r="FA122" s="3"/>
      <c r="FB122" s="3"/>
      <c r="FC122" s="3"/>
      <c r="FD122" s="3"/>
      <c r="FE122" s="3"/>
      <c r="FF122" s="3"/>
      <c r="FG122" s="3"/>
      <c r="FH122" s="3"/>
      <c r="FI122" s="3"/>
      <c r="FJ122" s="3"/>
      <c r="FK122" s="3"/>
      <c r="FL122" s="3"/>
      <c r="FM122" s="3"/>
      <c r="FN122" s="3"/>
      <c r="FO122" s="3"/>
      <c r="FP122" s="3"/>
      <c r="FQ122" s="3"/>
      <c r="FR122" s="3"/>
      <c r="FS122" s="3"/>
      <c r="FT122" s="3"/>
      <c r="FU122" s="3"/>
      <c r="FV122" s="3"/>
      <c r="FW122" s="3"/>
      <c r="FX122" s="3"/>
      <c r="FY122" s="3"/>
      <c r="FZ122" s="3"/>
      <c r="GA122" s="3"/>
      <c r="GB122" s="3"/>
      <c r="GC122" s="3"/>
      <c r="GD122" s="3"/>
      <c r="GE122" s="3"/>
      <c r="GF122" s="3"/>
      <c r="GG122" s="3"/>
      <c r="GH122" s="3"/>
      <c r="GI122" s="3"/>
      <c r="GJ122" s="3"/>
      <c r="GK122" s="3"/>
      <c r="GL122" s="3"/>
      <c r="GM122" s="3"/>
      <c r="GN122" s="3"/>
      <c r="GO122" s="3"/>
      <c r="GP122" s="3"/>
      <c r="GQ122" s="3"/>
      <c r="GR122" s="3"/>
      <c r="GS122" s="3"/>
      <c r="GT122" s="3"/>
      <c r="GU122" s="3"/>
      <c r="GV122" s="3"/>
      <c r="GW122" s="3"/>
      <c r="GX122" s="3"/>
      <c r="GY122" s="3"/>
      <c r="GZ122" s="3"/>
      <c r="HA122" s="3"/>
      <c r="HB122" s="3"/>
      <c r="HC122" s="3"/>
      <c r="HD122" s="3"/>
      <c r="HE122" s="3"/>
      <c r="HF122" s="3"/>
      <c r="HG122" s="3"/>
      <c r="HH122" s="3"/>
      <c r="HI122" s="3"/>
      <c r="HJ122" s="3"/>
      <c r="HK122" s="3"/>
      <c r="HL122" s="3"/>
      <c r="HM122" s="3"/>
      <c r="HN122" s="3"/>
      <c r="HO122" s="3"/>
      <c r="HP122" s="3"/>
      <c r="HQ122" s="3"/>
      <c r="HR122" s="3"/>
      <c r="HS122" s="3"/>
      <c r="HT122" s="3"/>
      <c r="HU122" s="3"/>
      <c r="HV122" s="3"/>
      <c r="HW122" s="3"/>
      <c r="HX122" s="3"/>
      <c r="HY122" s="3"/>
      <c r="HZ122" s="3"/>
      <c r="IA122" s="3"/>
      <c r="IB122" s="3"/>
      <c r="IC122" s="3"/>
      <c r="ID122" s="3"/>
      <c r="IE122" s="3"/>
      <c r="IF122" s="3"/>
      <c r="IG122" s="3"/>
      <c r="IH122" s="3"/>
      <c r="II122" s="3"/>
      <c r="IJ122" s="3"/>
      <c r="IK122" s="3"/>
      <c r="IL122" s="3"/>
      <c r="IM122" s="3"/>
      <c r="IN122" s="3"/>
      <c r="IO122" s="3"/>
      <c r="IP122" s="3"/>
      <c r="IQ122" s="3"/>
      <c r="IR122" s="3"/>
      <c r="IS122" s="3"/>
      <c r="IT122" s="3"/>
      <c r="IU122" s="3"/>
      <c r="IV122" s="3"/>
    </row>
    <row r="123" ht="12.75" customHeight="1">
      <c r="A123" s="1"/>
      <c r="B123" s="1"/>
      <c r="C123" s="1"/>
      <c r="D123" s="1" t="s">
        <v>181</v>
      </c>
      <c r="E123" s="1"/>
      <c r="F123" s="1"/>
      <c r="G123" s="1"/>
      <c r="H123" s="1"/>
      <c r="I123" s="2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3"/>
      <c r="BN123" s="3"/>
      <c r="BO123" s="3"/>
      <c r="BP123" s="3"/>
      <c r="BQ123" s="3"/>
      <c r="BR123" s="3"/>
      <c r="BS123" s="3"/>
      <c r="BT123" s="3"/>
      <c r="BU123" s="3"/>
      <c r="BV123" s="3"/>
      <c r="BW123" s="3"/>
      <c r="BX123" s="3"/>
      <c r="BY123" s="3"/>
      <c r="BZ123" s="3"/>
      <c r="CA123" s="3"/>
      <c r="CB123" s="3"/>
      <c r="CC123" s="3"/>
      <c r="CD123" s="3"/>
      <c r="CE123" s="3"/>
      <c r="CF123" s="3"/>
      <c r="CG123" s="3"/>
      <c r="CH123" s="3"/>
      <c r="CI123" s="3"/>
      <c r="CJ123" s="3"/>
      <c r="CK123" s="3"/>
      <c r="CL123" s="3"/>
      <c r="CM123" s="3"/>
      <c r="CN123" s="3"/>
      <c r="CO123" s="3"/>
      <c r="CP123" s="3"/>
      <c r="CQ123" s="3"/>
      <c r="CR123" s="3"/>
      <c r="CS123" s="3"/>
      <c r="CT123" s="3"/>
      <c r="CU123" s="3"/>
      <c r="CV123" s="3"/>
      <c r="CW123" s="3"/>
      <c r="CX123" s="3"/>
      <c r="CY123" s="3"/>
      <c r="CZ123" s="3"/>
      <c r="DA123" s="3"/>
      <c r="DB123" s="3"/>
      <c r="DC123" s="3"/>
      <c r="DD123" s="3"/>
      <c r="DE123" s="3"/>
      <c r="DF123" s="3"/>
      <c r="DG123" s="3"/>
      <c r="DH123" s="3"/>
      <c r="DI123" s="3"/>
      <c r="DJ123" s="3"/>
      <c r="DK123" s="3"/>
      <c r="DL123" s="3"/>
      <c r="DM123" s="3"/>
      <c r="DN123" s="3"/>
      <c r="DO123" s="3"/>
      <c r="DP123" s="3"/>
      <c r="DQ123" s="3"/>
      <c r="DR123" s="3"/>
      <c r="DS123" s="3"/>
      <c r="DT123" s="3"/>
      <c r="DU123" s="3"/>
      <c r="DV123" s="3"/>
      <c r="DW123" s="3"/>
      <c r="DX123" s="3"/>
      <c r="DY123" s="3"/>
      <c r="DZ123" s="3"/>
      <c r="EA123" s="3"/>
      <c r="EB123" s="3"/>
      <c r="EC123" s="3"/>
      <c r="ED123" s="3"/>
      <c r="EE123" s="3"/>
      <c r="EF123" s="3"/>
      <c r="EG123" s="3"/>
      <c r="EH123" s="3"/>
      <c r="EI123" s="3"/>
      <c r="EJ123" s="3"/>
      <c r="EK123" s="3"/>
      <c r="EL123" s="3"/>
      <c r="EM123" s="3"/>
      <c r="EN123" s="3"/>
      <c r="EO123" s="3"/>
      <c r="EP123" s="3"/>
      <c r="EQ123" s="3"/>
      <c r="ER123" s="3"/>
      <c r="ES123" s="3"/>
      <c r="ET123" s="3"/>
      <c r="EU123" s="3"/>
      <c r="EV123" s="3"/>
      <c r="EW123" s="3"/>
      <c r="EX123" s="3"/>
      <c r="EY123" s="3"/>
      <c r="EZ123" s="3"/>
      <c r="FA123" s="3"/>
      <c r="FB123" s="3"/>
      <c r="FC123" s="3"/>
      <c r="FD123" s="3"/>
      <c r="FE123" s="3"/>
      <c r="FF123" s="3"/>
      <c r="FG123" s="3"/>
      <c r="FH123" s="3"/>
      <c r="FI123" s="3"/>
      <c r="FJ123" s="3"/>
      <c r="FK123" s="3"/>
      <c r="FL123" s="3"/>
      <c r="FM123" s="3"/>
      <c r="FN123" s="3"/>
      <c r="FO123" s="3"/>
      <c r="FP123" s="3"/>
      <c r="FQ123" s="3"/>
      <c r="FR123" s="3"/>
      <c r="FS123" s="3"/>
      <c r="FT123" s="3"/>
      <c r="FU123" s="3"/>
      <c r="FV123" s="3"/>
      <c r="FW123" s="3"/>
      <c r="FX123" s="3"/>
      <c r="FY123" s="3"/>
      <c r="FZ123" s="3"/>
      <c r="GA123" s="3"/>
      <c r="GB123" s="3"/>
      <c r="GC123" s="3"/>
      <c r="GD123" s="3"/>
      <c r="GE123" s="3"/>
      <c r="GF123" s="3"/>
      <c r="GG123" s="3"/>
      <c r="GH123" s="3"/>
      <c r="GI123" s="3"/>
      <c r="GJ123" s="3"/>
      <c r="GK123" s="3"/>
      <c r="GL123" s="3"/>
      <c r="GM123" s="3"/>
      <c r="GN123" s="3"/>
      <c r="GO123" s="3"/>
      <c r="GP123" s="3"/>
      <c r="GQ123" s="3"/>
      <c r="GR123" s="3"/>
      <c r="GS123" s="3"/>
      <c r="GT123" s="3"/>
      <c r="GU123" s="3"/>
      <c r="GV123" s="3"/>
      <c r="GW123" s="3"/>
      <c r="GX123" s="3"/>
      <c r="GY123" s="3"/>
      <c r="GZ123" s="3"/>
      <c r="HA123" s="3"/>
      <c r="HB123" s="3"/>
      <c r="HC123" s="3"/>
      <c r="HD123" s="3"/>
      <c r="HE123" s="3"/>
      <c r="HF123" s="3"/>
      <c r="HG123" s="3"/>
      <c r="HH123" s="3"/>
      <c r="HI123" s="3"/>
      <c r="HJ123" s="3"/>
      <c r="HK123" s="3"/>
      <c r="HL123" s="3"/>
      <c r="HM123" s="3"/>
      <c r="HN123" s="3"/>
      <c r="HO123" s="3"/>
      <c r="HP123" s="3"/>
      <c r="HQ123" s="3"/>
      <c r="HR123" s="3"/>
      <c r="HS123" s="3"/>
      <c r="HT123" s="3"/>
      <c r="HU123" s="3"/>
      <c r="HV123" s="3"/>
      <c r="HW123" s="3"/>
      <c r="HX123" s="3"/>
      <c r="HY123" s="3"/>
      <c r="HZ123" s="3"/>
      <c r="IA123" s="3"/>
      <c r="IB123" s="3"/>
      <c r="IC123" s="3"/>
      <c r="ID123" s="3"/>
      <c r="IE123" s="3"/>
      <c r="IF123" s="3"/>
      <c r="IG123" s="3"/>
      <c r="IH123" s="3"/>
      <c r="II123" s="3"/>
      <c r="IJ123" s="3"/>
      <c r="IK123" s="3"/>
      <c r="IL123" s="3"/>
      <c r="IM123" s="3"/>
      <c r="IN123" s="3"/>
      <c r="IO123" s="3"/>
      <c r="IP123" s="3"/>
      <c r="IQ123" s="3"/>
      <c r="IR123" s="3"/>
      <c r="IS123" s="3"/>
      <c r="IT123" s="3"/>
      <c r="IU123" s="3"/>
      <c r="IV123" s="3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2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3"/>
      <c r="BN124" s="3"/>
      <c r="BO124" s="3"/>
      <c r="BP124" s="3"/>
      <c r="BQ124" s="3"/>
      <c r="BR124" s="3"/>
      <c r="BS124" s="3"/>
      <c r="BT124" s="3"/>
      <c r="BU124" s="3"/>
      <c r="BV124" s="3"/>
      <c r="BW124" s="3"/>
      <c r="BX124" s="3"/>
      <c r="BY124" s="3"/>
      <c r="BZ124" s="3"/>
      <c r="CA124" s="3"/>
      <c r="CB124" s="3"/>
      <c r="CC124" s="3"/>
      <c r="CD124" s="3"/>
      <c r="CE124" s="3"/>
      <c r="CF124" s="3"/>
      <c r="CG124" s="3"/>
      <c r="CH124" s="3"/>
      <c r="CI124" s="3"/>
      <c r="CJ124" s="3"/>
      <c r="CK124" s="3"/>
      <c r="CL124" s="3"/>
      <c r="CM124" s="3"/>
      <c r="CN124" s="3"/>
      <c r="CO124" s="3"/>
      <c r="CP124" s="3"/>
      <c r="CQ124" s="3"/>
      <c r="CR124" s="3"/>
      <c r="CS124" s="3"/>
      <c r="CT124" s="3"/>
      <c r="CU124" s="3"/>
      <c r="CV124" s="3"/>
      <c r="CW124" s="3"/>
      <c r="CX124" s="3"/>
      <c r="CY124" s="3"/>
      <c r="CZ124" s="3"/>
      <c r="DA124" s="3"/>
      <c r="DB124" s="3"/>
      <c r="DC124" s="3"/>
      <c r="DD124" s="3"/>
      <c r="DE124" s="3"/>
      <c r="DF124" s="3"/>
      <c r="DG124" s="3"/>
      <c r="DH124" s="3"/>
      <c r="DI124" s="3"/>
      <c r="DJ124" s="3"/>
      <c r="DK124" s="3"/>
      <c r="DL124" s="3"/>
      <c r="DM124" s="3"/>
      <c r="DN124" s="3"/>
      <c r="DO124" s="3"/>
      <c r="DP124" s="3"/>
      <c r="DQ124" s="3"/>
      <c r="DR124" s="3"/>
      <c r="DS124" s="3"/>
      <c r="DT124" s="3"/>
      <c r="DU124" s="3"/>
      <c r="DV124" s="3"/>
      <c r="DW124" s="3"/>
      <c r="DX124" s="3"/>
      <c r="DY124" s="3"/>
      <c r="DZ124" s="3"/>
      <c r="EA124" s="3"/>
      <c r="EB124" s="3"/>
      <c r="EC124" s="3"/>
      <c r="ED124" s="3"/>
      <c r="EE124" s="3"/>
      <c r="EF124" s="3"/>
      <c r="EG124" s="3"/>
      <c r="EH124" s="3"/>
      <c r="EI124" s="3"/>
      <c r="EJ124" s="3"/>
      <c r="EK124" s="3"/>
      <c r="EL124" s="3"/>
      <c r="EM124" s="3"/>
      <c r="EN124" s="3"/>
      <c r="EO124" s="3"/>
      <c r="EP124" s="3"/>
      <c r="EQ124" s="3"/>
      <c r="ER124" s="3"/>
      <c r="ES124" s="3"/>
      <c r="ET124" s="3"/>
      <c r="EU124" s="3"/>
      <c r="EV124" s="3"/>
      <c r="EW124" s="3"/>
      <c r="EX124" s="3"/>
      <c r="EY124" s="3"/>
      <c r="EZ124" s="3"/>
      <c r="FA124" s="3"/>
      <c r="FB124" s="3"/>
      <c r="FC124" s="3"/>
      <c r="FD124" s="3"/>
      <c r="FE124" s="3"/>
      <c r="FF124" s="3"/>
      <c r="FG124" s="3"/>
      <c r="FH124" s="3"/>
      <c r="FI124" s="3"/>
      <c r="FJ124" s="3"/>
      <c r="FK124" s="3"/>
      <c r="FL124" s="3"/>
      <c r="FM124" s="3"/>
      <c r="FN124" s="3"/>
      <c r="FO124" s="3"/>
      <c r="FP124" s="3"/>
      <c r="FQ124" s="3"/>
      <c r="FR124" s="3"/>
      <c r="FS124" s="3"/>
      <c r="FT124" s="3"/>
      <c r="FU124" s="3"/>
      <c r="FV124" s="3"/>
      <c r="FW124" s="3"/>
      <c r="FX124" s="3"/>
      <c r="FY124" s="3"/>
      <c r="FZ124" s="3"/>
      <c r="GA124" s="3"/>
      <c r="GB124" s="3"/>
      <c r="GC124" s="3"/>
      <c r="GD124" s="3"/>
      <c r="GE124" s="3"/>
      <c r="GF124" s="3"/>
      <c r="GG124" s="3"/>
      <c r="GH124" s="3"/>
      <c r="GI124" s="3"/>
      <c r="GJ124" s="3"/>
      <c r="GK124" s="3"/>
      <c r="GL124" s="3"/>
      <c r="GM124" s="3"/>
      <c r="GN124" s="3"/>
      <c r="GO124" s="3"/>
      <c r="GP124" s="3"/>
      <c r="GQ124" s="3"/>
      <c r="GR124" s="3"/>
      <c r="GS124" s="3"/>
      <c r="GT124" s="3"/>
      <c r="GU124" s="3"/>
      <c r="GV124" s="3"/>
      <c r="GW124" s="3"/>
      <c r="GX124" s="3"/>
      <c r="GY124" s="3"/>
      <c r="GZ124" s="3"/>
      <c r="HA124" s="3"/>
      <c r="HB124" s="3"/>
      <c r="HC124" s="3"/>
      <c r="HD124" s="3"/>
      <c r="HE124" s="3"/>
      <c r="HF124" s="3"/>
      <c r="HG124" s="3"/>
      <c r="HH124" s="3"/>
      <c r="HI124" s="3"/>
      <c r="HJ124" s="3"/>
      <c r="HK124" s="3"/>
      <c r="HL124" s="3"/>
      <c r="HM124" s="3"/>
      <c r="HN124" s="3"/>
      <c r="HO124" s="3"/>
      <c r="HP124" s="3"/>
      <c r="HQ124" s="3"/>
      <c r="HR124" s="3"/>
      <c r="HS124" s="3"/>
      <c r="HT124" s="3"/>
      <c r="HU124" s="3"/>
      <c r="HV124" s="3"/>
      <c r="HW124" s="3"/>
      <c r="HX124" s="3"/>
      <c r="HY124" s="3"/>
      <c r="HZ124" s="3"/>
      <c r="IA124" s="3"/>
      <c r="IB124" s="3"/>
      <c r="IC124" s="3"/>
      <c r="ID124" s="3"/>
      <c r="IE124" s="3"/>
      <c r="IF124" s="3"/>
      <c r="IG124" s="3"/>
      <c r="IH124" s="3"/>
      <c r="II124" s="3"/>
      <c r="IJ124" s="3"/>
      <c r="IK124" s="3"/>
      <c r="IL124" s="3"/>
      <c r="IM124" s="3"/>
      <c r="IN124" s="3"/>
      <c r="IO124" s="3"/>
      <c r="IP124" s="3"/>
      <c r="IQ124" s="3"/>
      <c r="IR124" s="3"/>
      <c r="IS124" s="3"/>
      <c r="IT124" s="3"/>
      <c r="IU124" s="3"/>
      <c r="IV124" s="3"/>
    </row>
  </sheetData>
  <mergeCells count="44">
    <mergeCell ref="CC19:CJ19"/>
    <mergeCell ref="DI19:DP19"/>
    <mergeCell ref="CK19:CR19"/>
    <mergeCell ref="DQ19:DX19"/>
    <mergeCell ref="HY19:IF19"/>
    <mergeCell ref="IG19:IN19"/>
    <mergeCell ref="IO19:IV19"/>
    <mergeCell ref="GK19:GR19"/>
    <mergeCell ref="GS19:GZ19"/>
    <mergeCell ref="EO19:EV19"/>
    <mergeCell ref="EW19:FD19"/>
    <mergeCell ref="BM19:BT19"/>
    <mergeCell ref="BU19:CB19"/>
    <mergeCell ref="HI19:HP19"/>
    <mergeCell ref="HQ19:HX19"/>
    <mergeCell ref="GC19:GJ19"/>
    <mergeCell ref="DY19:EF19"/>
    <mergeCell ref="EG19:EN19"/>
    <mergeCell ref="HA19:HH19"/>
    <mergeCell ref="I88:I99"/>
    <mergeCell ref="I85:I87"/>
    <mergeCell ref="A11:H11"/>
    <mergeCell ref="I27:I29"/>
    <mergeCell ref="I33:I36"/>
    <mergeCell ref="A23:A24"/>
    <mergeCell ref="B23:B24"/>
    <mergeCell ref="C23:C24"/>
    <mergeCell ref="H23:H24"/>
    <mergeCell ref="D23:G23"/>
    <mergeCell ref="AG19:AN19"/>
    <mergeCell ref="AO19:AV19"/>
    <mergeCell ref="AW19:BD19"/>
    <mergeCell ref="BE19:BL19"/>
    <mergeCell ref="CS19:CZ19"/>
    <mergeCell ref="DA19:DH19"/>
    <mergeCell ref="A12:H12"/>
    <mergeCell ref="A18:H18"/>
    <mergeCell ref="Y19:AF19"/>
    <mergeCell ref="A19:H19"/>
    <mergeCell ref="I19:P19"/>
    <mergeCell ref="Q19:X19"/>
    <mergeCell ref="FM19:FT19"/>
    <mergeCell ref="FU19:GB19"/>
    <mergeCell ref="FE19:FL19"/>
  </mergeCell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 outlineLevelCol="1"/>
  <cols>
    <col customWidth="1" min="1" max="1" width="5.25"/>
    <col customWidth="1" min="2" max="2" width="23.63"/>
    <col customWidth="1" min="3" max="3" width="36.63"/>
    <col customWidth="1" min="4" max="4" width="13.38"/>
    <col customWidth="1" min="5" max="5" width="10.13"/>
    <col customWidth="1" min="6" max="6" width="12.75"/>
    <col customWidth="1" min="7" max="7" width="11.13"/>
    <col customWidth="1" min="8" max="8" width="16.25"/>
    <col customWidth="1" hidden="1" min="9" max="9" width="42.63" outlineLevel="1"/>
    <col customWidth="1" hidden="1" min="10" max="10" width="1.63" outlineLevel="1"/>
    <col customWidth="1" min="11" max="11" width="12.88" outlineLevel="1"/>
    <col customWidth="1" min="12" max="12" width="17.63" outlineLevel="1"/>
    <col customWidth="1" min="13" max="13" width="13.13" outlineLevel="1"/>
    <col collapsed="1" customWidth="1" min="14" max="14" width="17.25"/>
    <col customWidth="1" min="15" max="15" width="15.88"/>
    <col customWidth="1" min="16" max="16" width="14.88"/>
    <col customWidth="1" min="17" max="17" width="9.13"/>
  </cols>
  <sheetData>
    <row r="1" ht="30.0" customHeight="1">
      <c r="A1" s="88"/>
      <c r="B1" s="88"/>
      <c r="C1" s="88"/>
      <c r="D1" s="89"/>
      <c r="E1" s="89"/>
      <c r="F1" s="90"/>
      <c r="G1" s="90"/>
      <c r="H1" s="91" t="s">
        <v>182</v>
      </c>
      <c r="O1" s="92"/>
      <c r="P1" s="1"/>
      <c r="Q1" s="1"/>
    </row>
    <row r="2" ht="12.75" customHeight="1">
      <c r="A2" s="88"/>
      <c r="B2" s="88"/>
      <c r="C2" s="88"/>
      <c r="D2" s="89"/>
      <c r="E2" s="89"/>
      <c r="F2" s="89"/>
      <c r="G2" s="89"/>
      <c r="H2" s="89"/>
      <c r="I2" s="93"/>
      <c r="J2" s="93"/>
      <c r="K2" s="94"/>
      <c r="L2" s="95"/>
      <c r="M2" s="96"/>
      <c r="N2" s="95"/>
      <c r="O2" s="92"/>
      <c r="P2" s="1"/>
      <c r="Q2" s="1"/>
    </row>
    <row r="3" ht="12.75" customHeight="1">
      <c r="A3" s="88"/>
      <c r="B3" s="88"/>
      <c r="C3" s="88"/>
      <c r="D3" s="89"/>
      <c r="E3" s="89"/>
      <c r="F3" s="89"/>
      <c r="G3" s="89"/>
      <c r="H3" s="89"/>
      <c r="I3" s="93"/>
      <c r="J3" s="93"/>
      <c r="K3" s="95"/>
      <c r="L3" s="95"/>
      <c r="M3" s="96"/>
      <c r="N3" s="95"/>
      <c r="O3" s="92"/>
      <c r="P3" s="1"/>
      <c r="Q3" s="1"/>
    </row>
    <row r="4" ht="12.75" customHeight="1">
      <c r="A4" s="88"/>
      <c r="B4" s="88"/>
      <c r="C4" s="88"/>
      <c r="D4" s="89"/>
      <c r="E4" s="89"/>
      <c r="F4" s="89"/>
      <c r="G4" s="89"/>
      <c r="H4" s="89"/>
      <c r="I4" s="93"/>
      <c r="J4" s="93"/>
      <c r="K4" s="95"/>
      <c r="L4" s="95"/>
      <c r="M4" s="96"/>
      <c r="N4" s="95"/>
      <c r="O4" s="92"/>
      <c r="P4" s="1"/>
      <c r="Q4" s="1"/>
    </row>
    <row r="5" ht="12.75" customHeight="1">
      <c r="A5" s="88"/>
      <c r="B5" s="88"/>
      <c r="C5" s="88"/>
      <c r="D5" s="89"/>
      <c r="E5" s="89"/>
      <c r="F5" s="89"/>
      <c r="G5" s="89"/>
      <c r="H5" s="89"/>
      <c r="I5" s="93"/>
      <c r="J5" s="93"/>
      <c r="K5" s="95"/>
      <c r="L5" s="95"/>
      <c r="M5" s="96"/>
      <c r="N5" s="95"/>
      <c r="O5" s="92"/>
      <c r="P5" s="1"/>
      <c r="Q5" s="1"/>
    </row>
    <row r="6" ht="18.75" customHeight="1">
      <c r="A6" s="97" t="s">
        <v>183</v>
      </c>
      <c r="B6" s="98"/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9"/>
      <c r="O6" s="92"/>
      <c r="P6" s="1"/>
      <c r="Q6" s="1"/>
    </row>
    <row r="7" ht="40.5" customHeight="1">
      <c r="A7" s="100" t="s">
        <v>184</v>
      </c>
      <c r="B7" s="98"/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9"/>
      <c r="O7" s="92"/>
      <c r="P7" s="1"/>
      <c r="Q7" s="1"/>
    </row>
    <row r="8" ht="12.75" customHeight="1">
      <c r="A8" s="88" t="s">
        <v>185</v>
      </c>
      <c r="B8" s="101"/>
      <c r="C8" s="101"/>
      <c r="D8" s="102"/>
      <c r="E8" s="102"/>
      <c r="F8" s="102"/>
      <c r="G8" s="102"/>
      <c r="H8" s="102"/>
      <c r="I8" s="93"/>
      <c r="J8" s="93"/>
      <c r="K8" s="95"/>
      <c r="L8" s="95"/>
      <c r="M8" s="96"/>
      <c r="N8" s="95"/>
      <c r="O8" s="92"/>
      <c r="P8" s="1"/>
      <c r="Q8" s="1"/>
    </row>
    <row r="9" ht="12.75" customHeight="1">
      <c r="A9" s="88"/>
      <c r="B9" s="88"/>
      <c r="C9" s="88"/>
      <c r="D9" s="89"/>
      <c r="E9" s="89"/>
      <c r="F9" s="103" t="str">
        <f>N116</f>
        <v>2,851,370.567</v>
      </c>
      <c r="G9" s="19"/>
      <c r="H9" s="102" t="s">
        <v>10</v>
      </c>
      <c r="I9" s="93"/>
      <c r="J9" s="93"/>
      <c r="K9" s="95"/>
      <c r="L9" s="95"/>
      <c r="M9" s="96"/>
      <c r="N9" s="95"/>
      <c r="O9" s="92"/>
      <c r="P9" s="1"/>
      <c r="Q9" s="1"/>
    </row>
    <row r="10" ht="12.75" customHeight="1">
      <c r="A10" s="104" t="s">
        <v>11</v>
      </c>
      <c r="B10" s="104" t="s">
        <v>186</v>
      </c>
      <c r="C10" s="104" t="s">
        <v>13</v>
      </c>
      <c r="D10" s="105" t="s">
        <v>14</v>
      </c>
      <c r="E10" s="33"/>
      <c r="F10" s="33"/>
      <c r="G10" s="34"/>
      <c r="H10" s="104" t="s">
        <v>15</v>
      </c>
      <c r="I10" s="93"/>
      <c r="J10" s="93"/>
      <c r="K10" s="105" t="s">
        <v>187</v>
      </c>
      <c r="L10" s="33"/>
      <c r="M10" s="33"/>
      <c r="N10" s="34"/>
      <c r="O10" s="92"/>
      <c r="P10" s="1"/>
      <c r="Q10" s="1"/>
    </row>
    <row r="11" ht="38.25" customHeight="1">
      <c r="A11" s="35"/>
      <c r="B11" s="35"/>
      <c r="C11" s="35"/>
      <c r="D11" s="106" t="s">
        <v>16</v>
      </c>
      <c r="E11" s="106" t="s">
        <v>17</v>
      </c>
      <c r="F11" s="106" t="s">
        <v>188</v>
      </c>
      <c r="G11" s="106" t="s">
        <v>19</v>
      </c>
      <c r="H11" s="35"/>
      <c r="I11" s="93"/>
      <c r="J11" s="93"/>
      <c r="K11" s="107" t="s">
        <v>189</v>
      </c>
      <c r="L11" s="107" t="s">
        <v>190</v>
      </c>
      <c r="M11" s="108" t="s">
        <v>191</v>
      </c>
      <c r="N11" s="109" t="s">
        <v>192</v>
      </c>
      <c r="O11" s="92"/>
      <c r="P11" s="1"/>
      <c r="Q11" s="1"/>
    </row>
    <row r="12" ht="12.75" customHeight="1">
      <c r="A12" s="110">
        <v>1.0</v>
      </c>
      <c r="B12" s="110">
        <v>2.0</v>
      </c>
      <c r="C12" s="110">
        <v>3.0</v>
      </c>
      <c r="D12" s="110">
        <v>4.0</v>
      </c>
      <c r="E12" s="110">
        <v>5.0</v>
      </c>
      <c r="F12" s="110">
        <v>6.0</v>
      </c>
      <c r="G12" s="110">
        <v>7.0</v>
      </c>
      <c r="H12" s="110">
        <v>8.0</v>
      </c>
      <c r="I12" s="93"/>
      <c r="J12" s="93"/>
      <c r="K12" s="111">
        <v>9.0</v>
      </c>
      <c r="L12" s="111" t="s">
        <v>193</v>
      </c>
      <c r="M12" s="111" t="s">
        <v>194</v>
      </c>
      <c r="N12" s="111" t="s">
        <v>195</v>
      </c>
      <c r="O12" s="92"/>
      <c r="P12" s="1"/>
      <c r="Q12" s="1"/>
    </row>
    <row r="13" ht="12.75" customHeight="1">
      <c r="A13" s="112" t="s">
        <v>20</v>
      </c>
      <c r="B13" s="112"/>
      <c r="C13" s="113" t="s">
        <v>21</v>
      </c>
      <c r="D13" s="110"/>
      <c r="E13" s="110"/>
      <c r="F13" s="110"/>
      <c r="G13" s="110"/>
      <c r="H13" s="110"/>
      <c r="I13" s="93"/>
      <c r="J13" s="93"/>
      <c r="K13" s="109"/>
      <c r="L13" s="109"/>
      <c r="M13" s="114"/>
      <c r="N13" s="109"/>
      <c r="O13" s="92"/>
      <c r="P13" s="1"/>
      <c r="Q13" s="1"/>
    </row>
    <row r="14" ht="12.75" customHeight="1">
      <c r="A14" s="112"/>
      <c r="B14" s="112"/>
      <c r="C14" s="115" t="s">
        <v>22</v>
      </c>
      <c r="D14" s="110"/>
      <c r="E14" s="110"/>
      <c r="F14" s="110"/>
      <c r="G14" s="110"/>
      <c r="H14" s="110"/>
      <c r="I14" s="116" t="s">
        <v>23</v>
      </c>
      <c r="J14" s="93"/>
      <c r="K14" s="109"/>
      <c r="L14" s="109"/>
      <c r="M14" s="114"/>
      <c r="N14" s="109"/>
      <c r="O14" s="92"/>
      <c r="P14" s="1"/>
      <c r="Q14" s="1"/>
    </row>
    <row r="15" ht="27.0" customHeight="1">
      <c r="A15" s="117" t="s">
        <v>196</v>
      </c>
      <c r="B15" s="118" t="s">
        <v>197</v>
      </c>
      <c r="C15" s="119" t="s">
        <v>198</v>
      </c>
      <c r="D15" s="109">
        <v>0.0</v>
      </c>
      <c r="E15" s="109">
        <v>0.0</v>
      </c>
      <c r="F15" s="109">
        <v>0.0</v>
      </c>
      <c r="G15" s="109">
        <v>142.75399</v>
      </c>
      <c r="H15" s="109" t="str">
        <f t="shared" ref="H15:H22" si="1">SUM(D15:G15)</f>
        <v>142.75</v>
      </c>
      <c r="I15" s="48"/>
      <c r="J15" s="93"/>
      <c r="K15" s="109" t="str">
        <f t="shared" ref="K15:K17" si="2">H15</f>
        <v>142.75</v>
      </c>
      <c r="L15" s="109" t="str">
        <f>K15*1.18</f>
        <v>168.45</v>
      </c>
      <c r="M15" s="114">
        <v>1.0</v>
      </c>
      <c r="N15" s="109" t="str">
        <f>L15</f>
        <v>168.45</v>
      </c>
      <c r="O15" s="92"/>
      <c r="P15" s="1"/>
      <c r="Q15" s="1"/>
    </row>
    <row r="16" ht="45.0" customHeight="1">
      <c r="A16" s="117" t="s">
        <v>199</v>
      </c>
      <c r="B16" s="118" t="s">
        <v>200</v>
      </c>
      <c r="C16" s="119" t="s">
        <v>201</v>
      </c>
      <c r="D16" s="109">
        <v>0.0</v>
      </c>
      <c r="E16" s="109">
        <v>0.0</v>
      </c>
      <c r="F16" s="109">
        <v>0.0</v>
      </c>
      <c r="G16" s="109" t="str">
        <f>227.375*32</f>
        <v>7,276.00</v>
      </c>
      <c r="H16" s="109" t="str">
        <f t="shared" si="1"/>
        <v>7,276.00</v>
      </c>
      <c r="I16" s="120"/>
      <c r="J16" s="93"/>
      <c r="K16" s="109" t="str">
        <f t="shared" si="2"/>
        <v>7,276.00</v>
      </c>
      <c r="L16" s="109" t="str">
        <f>K16</f>
        <v>7,276.00</v>
      </c>
      <c r="M16" s="114">
        <v>0.95</v>
      </c>
      <c r="N16" s="109">
        <v>6928.96</v>
      </c>
      <c r="O16" s="92"/>
      <c r="P16" s="1"/>
      <c r="Q16" s="1"/>
    </row>
    <row r="17" ht="41.25" customHeight="1">
      <c r="A17" s="117" t="s">
        <v>24</v>
      </c>
      <c r="B17" s="118" t="s">
        <v>202</v>
      </c>
      <c r="C17" s="119" t="s">
        <v>203</v>
      </c>
      <c r="D17" s="109">
        <v>0.0</v>
      </c>
      <c r="E17" s="109">
        <v>0.0</v>
      </c>
      <c r="F17" s="109">
        <v>0.0</v>
      </c>
      <c r="G17" s="109" t="str">
        <f>165/1.18*32</f>
        <v>4,474.58</v>
      </c>
      <c r="H17" s="109" t="str">
        <f t="shared" si="1"/>
        <v>4,474.58</v>
      </c>
      <c r="I17" s="120"/>
      <c r="J17" s="93"/>
      <c r="K17" s="109" t="str">
        <f t="shared" si="2"/>
        <v>4,474.58</v>
      </c>
      <c r="L17" s="109" t="str">
        <f t="shared" ref="L17:L19" si="3">K17*1.18</f>
        <v>5,280.00</v>
      </c>
      <c r="M17" s="114">
        <v>0.31</v>
      </c>
      <c r="N17" s="109">
        <v>1654.54</v>
      </c>
      <c r="O17" s="92"/>
      <c r="P17" s="1"/>
      <c r="Q17" s="1"/>
    </row>
    <row r="18" ht="28.5" customHeight="1">
      <c r="A18" s="117" t="s">
        <v>27</v>
      </c>
      <c r="B18" s="121" t="s">
        <v>204</v>
      </c>
      <c r="C18" s="119" t="s">
        <v>205</v>
      </c>
      <c r="D18" s="109">
        <v>72.39</v>
      </c>
      <c r="E18" s="109">
        <v>0.0</v>
      </c>
      <c r="F18" s="109">
        <v>0.0</v>
      </c>
      <c r="G18" s="109">
        <v>0.0</v>
      </c>
      <c r="H18" s="109" t="str">
        <f t="shared" si="1"/>
        <v>72.39</v>
      </c>
      <c r="I18" s="120"/>
      <c r="J18" s="93"/>
      <c r="K18" s="109" t="str">
        <f t="shared" ref="K18:K19" si="4">(D18+E18)*1.034</f>
        <v>74.85</v>
      </c>
      <c r="L18" s="109" t="str">
        <f t="shared" si="3"/>
        <v>88.32</v>
      </c>
      <c r="M18" s="114" t="str">
        <f t="shared" ref="M18:M21" si="5">N18/L18</f>
        <v>1.00</v>
      </c>
      <c r="N18" s="109" t="str">
        <f t="shared" ref="N18:N19" si="6">L18</f>
        <v>88.32</v>
      </c>
      <c r="O18" s="92"/>
      <c r="P18" s="1"/>
      <c r="Q18" s="1"/>
    </row>
    <row r="19" ht="28.5" customHeight="1">
      <c r="A19" s="117" t="s">
        <v>206</v>
      </c>
      <c r="B19" s="121" t="s">
        <v>207</v>
      </c>
      <c r="C19" s="119" t="s">
        <v>208</v>
      </c>
      <c r="D19" s="109">
        <v>434.65</v>
      </c>
      <c r="E19" s="109">
        <v>0.0</v>
      </c>
      <c r="F19" s="109">
        <v>0.0</v>
      </c>
      <c r="G19" s="109">
        <v>0.0</v>
      </c>
      <c r="H19" s="109" t="str">
        <f t="shared" si="1"/>
        <v>434.65</v>
      </c>
      <c r="I19" s="120"/>
      <c r="J19" s="93"/>
      <c r="K19" s="109" t="str">
        <f t="shared" si="4"/>
        <v>449.43</v>
      </c>
      <c r="L19" s="109" t="str">
        <f t="shared" si="3"/>
        <v>530.33</v>
      </c>
      <c r="M19" s="114" t="str">
        <f t="shared" si="5"/>
        <v>1.00</v>
      </c>
      <c r="N19" s="109" t="str">
        <f t="shared" si="6"/>
        <v>530.33</v>
      </c>
      <c r="O19" s="92"/>
      <c r="P19" s="1"/>
      <c r="Q19" s="1"/>
    </row>
    <row r="20" ht="28.5" customHeight="1">
      <c r="A20" s="117" t="s">
        <v>209</v>
      </c>
      <c r="B20" s="121" t="s">
        <v>210</v>
      </c>
      <c r="C20" s="122" t="s">
        <v>211</v>
      </c>
      <c r="D20" s="109">
        <v>0.0</v>
      </c>
      <c r="E20" s="109">
        <v>0.0</v>
      </c>
      <c r="F20" s="109">
        <v>0.0</v>
      </c>
      <c r="G20" s="109">
        <v>17034.401</v>
      </c>
      <c r="H20" s="109" t="str">
        <f t="shared" si="1"/>
        <v>17,034.40</v>
      </c>
      <c r="I20" s="120"/>
      <c r="J20" s="93"/>
      <c r="K20" s="109" t="str">
        <f t="shared" ref="K20:K21" si="7">H20</f>
        <v>17,034.40</v>
      </c>
      <c r="L20" s="109" t="str">
        <f>K20</f>
        <v>17,034.40</v>
      </c>
      <c r="M20" s="114" t="str">
        <f t="shared" si="5"/>
        <v>0.96</v>
      </c>
      <c r="N20" s="109">
        <v>16364.67</v>
      </c>
      <c r="O20" s="92"/>
      <c r="P20" s="1"/>
      <c r="Q20" s="1"/>
    </row>
    <row r="21" ht="28.5" customHeight="1">
      <c r="A21" s="117" t="s">
        <v>212</v>
      </c>
      <c r="B21" s="123" t="s">
        <v>213</v>
      </c>
      <c r="C21" s="119" t="s">
        <v>214</v>
      </c>
      <c r="D21" s="109">
        <v>0.0</v>
      </c>
      <c r="E21" s="109">
        <v>0.0</v>
      </c>
      <c r="F21" s="109">
        <v>0.0</v>
      </c>
      <c r="G21" s="109" t="str">
        <f>259.943</f>
        <v>259.94</v>
      </c>
      <c r="H21" s="109" t="str">
        <f t="shared" si="1"/>
        <v>259.94</v>
      </c>
      <c r="I21" s="120"/>
      <c r="J21" s="93"/>
      <c r="K21" s="109" t="str">
        <f t="shared" si="7"/>
        <v>259.94</v>
      </c>
      <c r="L21" s="109" t="str">
        <f>K21*1.18</f>
        <v>306.73</v>
      </c>
      <c r="M21" s="114" t="str">
        <f t="shared" si="5"/>
        <v>1.00</v>
      </c>
      <c r="N21" s="109">
        <v>306.73</v>
      </c>
      <c r="O21" s="92"/>
      <c r="P21" s="1"/>
      <c r="Q21" s="1"/>
    </row>
    <row r="22" ht="24.0" customHeight="1">
      <c r="A22" s="124"/>
      <c r="B22" s="125"/>
      <c r="C22" s="126" t="s">
        <v>29</v>
      </c>
      <c r="D22" s="127" t="str">
        <f t="shared" ref="D22:G22" si="8">SUM(D15:D21)</f>
        <v>507.04</v>
      </c>
      <c r="E22" s="127" t="str">
        <f t="shared" si="8"/>
        <v>0.00</v>
      </c>
      <c r="F22" s="127" t="str">
        <f t="shared" si="8"/>
        <v>0.00</v>
      </c>
      <c r="G22" s="127" t="str">
        <f t="shared" si="8"/>
        <v>29,187.67</v>
      </c>
      <c r="H22" s="127" t="str">
        <f t="shared" si="1"/>
        <v>29,694.71</v>
      </c>
      <c r="I22" s="128"/>
      <c r="J22" s="128"/>
      <c r="K22" s="127" t="str">
        <f t="shared" ref="K22:L22" si="9">SUM(K15:K21)</f>
        <v>29,711.95</v>
      </c>
      <c r="L22" s="127" t="str">
        <f t="shared" si="9"/>
        <v>30,684.23</v>
      </c>
      <c r="M22" s="114"/>
      <c r="N22" s="127" t="str">
        <f>SUM(N15:N21)</f>
        <v>26,042.00</v>
      </c>
      <c r="O22" s="129"/>
      <c r="P22" s="128"/>
      <c r="Q22" s="128"/>
    </row>
    <row r="23" ht="12.75" customHeight="1">
      <c r="A23" s="112" t="s">
        <v>30</v>
      </c>
      <c r="B23" s="130"/>
      <c r="C23" s="113" t="s">
        <v>31</v>
      </c>
      <c r="D23" s="110"/>
      <c r="E23" s="110"/>
      <c r="F23" s="110"/>
      <c r="G23" s="110"/>
      <c r="H23" s="110"/>
      <c r="I23" s="93"/>
      <c r="J23" s="93"/>
      <c r="K23" s="109"/>
      <c r="L23" s="109"/>
      <c r="M23" s="114"/>
      <c r="N23" s="109"/>
      <c r="O23" s="92"/>
      <c r="P23" s="1"/>
      <c r="Q23" s="1"/>
    </row>
    <row r="24" ht="12.75" customHeight="1">
      <c r="A24" s="112"/>
      <c r="B24" s="130"/>
      <c r="C24" s="113" t="s">
        <v>32</v>
      </c>
      <c r="D24" s="110"/>
      <c r="E24" s="110"/>
      <c r="F24" s="110"/>
      <c r="G24" s="110"/>
      <c r="H24" s="110"/>
      <c r="I24" s="93"/>
      <c r="J24" s="93"/>
      <c r="K24" s="109"/>
      <c r="L24" s="109"/>
      <c r="M24" s="114"/>
      <c r="N24" s="109"/>
      <c r="O24" s="92"/>
      <c r="P24" s="1"/>
      <c r="Q24" s="1"/>
    </row>
    <row r="25" ht="30.0" customHeight="1">
      <c r="A25" s="131" t="s">
        <v>33</v>
      </c>
      <c r="B25" s="121" t="s">
        <v>215</v>
      </c>
      <c r="C25" s="132" t="s">
        <v>216</v>
      </c>
      <c r="D25" s="133">
        <v>18355.96</v>
      </c>
      <c r="E25" s="133">
        <v>44.84</v>
      </c>
      <c r="F25" s="109">
        <v>0.0</v>
      </c>
      <c r="G25" s="109">
        <v>0.0</v>
      </c>
      <c r="H25" s="109" t="str">
        <f t="shared" ref="H25:H31" si="10">D25+E25+F25+G25</f>
        <v>18,400.80</v>
      </c>
      <c r="I25" s="120"/>
      <c r="J25" s="93"/>
      <c r="K25" s="109" t="str">
        <f t="shared" ref="K25:K32" si="11">(D25+E25)*1.034</f>
        <v>19,026.43</v>
      </c>
      <c r="L25" s="109" t="str">
        <f t="shared" ref="L25:L32" si="12">((D25+E25)*1.034+F25+G25)*1.18</f>
        <v>22,451.18</v>
      </c>
      <c r="M25" s="114" t="str">
        <f t="shared" ref="M25:M42" si="13">N25/L25</f>
        <v>1.00</v>
      </c>
      <c r="N25" s="109" t="str">
        <f t="shared" ref="N25:N43" si="14">L25</f>
        <v>22,451.18</v>
      </c>
      <c r="O25" s="92"/>
      <c r="P25" s="1"/>
      <c r="Q25" s="1"/>
    </row>
    <row r="26" ht="30.0" customHeight="1">
      <c r="A26" s="131" t="s">
        <v>36</v>
      </c>
      <c r="B26" s="121" t="s">
        <v>217</v>
      </c>
      <c r="C26" s="132" t="s">
        <v>218</v>
      </c>
      <c r="D26" s="133">
        <v>9429.9</v>
      </c>
      <c r="E26" s="133">
        <v>19.69</v>
      </c>
      <c r="F26" s="133">
        <v>0.0</v>
      </c>
      <c r="G26" s="109">
        <v>0.0</v>
      </c>
      <c r="H26" s="109" t="str">
        <f t="shared" si="10"/>
        <v>9,449.59</v>
      </c>
      <c r="I26" s="120"/>
      <c r="J26" s="93"/>
      <c r="K26" s="109" t="str">
        <f t="shared" si="11"/>
        <v>9,770.88</v>
      </c>
      <c r="L26" s="109" t="str">
        <f t="shared" si="12"/>
        <v>11,529.63</v>
      </c>
      <c r="M26" s="114" t="str">
        <f t="shared" si="13"/>
        <v>1.00</v>
      </c>
      <c r="N26" s="109" t="str">
        <f t="shared" si="14"/>
        <v>11,529.63</v>
      </c>
      <c r="O26" s="92"/>
      <c r="P26" s="1"/>
      <c r="Q26" s="1"/>
    </row>
    <row r="27" ht="30.0" customHeight="1">
      <c r="A27" s="131" t="s">
        <v>39</v>
      </c>
      <c r="B27" s="121" t="s">
        <v>219</v>
      </c>
      <c r="C27" s="132" t="s">
        <v>220</v>
      </c>
      <c r="D27" s="133">
        <v>357.17</v>
      </c>
      <c r="E27" s="109">
        <v>0.0</v>
      </c>
      <c r="F27" s="109">
        <v>0.0</v>
      </c>
      <c r="G27" s="109">
        <v>0.0</v>
      </c>
      <c r="H27" s="109" t="str">
        <f t="shared" si="10"/>
        <v>357.17</v>
      </c>
      <c r="I27" s="120"/>
      <c r="J27" s="93"/>
      <c r="K27" s="109" t="str">
        <f t="shared" si="11"/>
        <v>369.31</v>
      </c>
      <c r="L27" s="109" t="str">
        <f t="shared" si="12"/>
        <v>435.79</v>
      </c>
      <c r="M27" s="114" t="str">
        <f t="shared" si="13"/>
        <v>1.00</v>
      </c>
      <c r="N27" s="109" t="str">
        <f t="shared" si="14"/>
        <v>435.79</v>
      </c>
      <c r="O27" s="92"/>
      <c r="P27" s="1"/>
      <c r="Q27" s="1"/>
    </row>
    <row r="28" ht="30.0" customHeight="1">
      <c r="A28" s="131" t="s">
        <v>42</v>
      </c>
      <c r="B28" s="121" t="s">
        <v>221</v>
      </c>
      <c r="C28" s="132" t="s">
        <v>222</v>
      </c>
      <c r="D28" s="133">
        <v>4715.43</v>
      </c>
      <c r="E28" s="109">
        <v>0.0</v>
      </c>
      <c r="F28" s="109">
        <v>0.0</v>
      </c>
      <c r="G28" s="109">
        <v>0.0</v>
      </c>
      <c r="H28" s="109" t="str">
        <f t="shared" si="10"/>
        <v>4,715.43</v>
      </c>
      <c r="I28" s="120"/>
      <c r="J28" s="93"/>
      <c r="K28" s="109" t="str">
        <f t="shared" si="11"/>
        <v>4,875.75</v>
      </c>
      <c r="L28" s="109" t="str">
        <f t="shared" si="12"/>
        <v>5,753.39</v>
      </c>
      <c r="M28" s="114" t="str">
        <f t="shared" si="13"/>
        <v>1.00</v>
      </c>
      <c r="N28" s="109" t="str">
        <f t="shared" si="14"/>
        <v>5,753.39</v>
      </c>
      <c r="O28" s="92"/>
      <c r="P28" s="1"/>
      <c r="Q28" s="1"/>
    </row>
    <row r="29" ht="30.0" customHeight="1">
      <c r="A29" s="131" t="s">
        <v>223</v>
      </c>
      <c r="B29" s="121" t="s">
        <v>224</v>
      </c>
      <c r="C29" s="132" t="s">
        <v>225</v>
      </c>
      <c r="D29" s="133">
        <v>446.99</v>
      </c>
      <c r="E29" s="109">
        <v>0.0</v>
      </c>
      <c r="F29" s="109">
        <v>0.0</v>
      </c>
      <c r="G29" s="109">
        <v>0.0</v>
      </c>
      <c r="H29" s="109" t="str">
        <f t="shared" si="10"/>
        <v>446.99</v>
      </c>
      <c r="I29" s="120"/>
      <c r="J29" s="93"/>
      <c r="K29" s="109" t="str">
        <f t="shared" si="11"/>
        <v>462.19</v>
      </c>
      <c r="L29" s="109" t="str">
        <f t="shared" si="12"/>
        <v>545.38</v>
      </c>
      <c r="M29" s="114" t="str">
        <f t="shared" si="13"/>
        <v>1.00</v>
      </c>
      <c r="N29" s="109" t="str">
        <f t="shared" si="14"/>
        <v>545.38</v>
      </c>
      <c r="O29" s="92"/>
      <c r="P29" s="1"/>
      <c r="Q29" s="1"/>
    </row>
    <row r="30" ht="30.0" customHeight="1">
      <c r="A30" s="131" t="s">
        <v>226</v>
      </c>
      <c r="B30" s="121" t="s">
        <v>227</v>
      </c>
      <c r="C30" s="132" t="s">
        <v>228</v>
      </c>
      <c r="D30" s="133">
        <v>10232.71</v>
      </c>
      <c r="E30" s="133">
        <v>19.25</v>
      </c>
      <c r="F30" s="109">
        <v>0.0</v>
      </c>
      <c r="G30" s="109">
        <v>0.0</v>
      </c>
      <c r="H30" s="109" t="str">
        <f t="shared" si="10"/>
        <v>10,251.96</v>
      </c>
      <c r="I30" s="120"/>
      <c r="J30" s="93"/>
      <c r="K30" s="109" t="str">
        <f t="shared" si="11"/>
        <v>10,600.53</v>
      </c>
      <c r="L30" s="109" t="str">
        <f t="shared" si="12"/>
        <v>12,508.62</v>
      </c>
      <c r="M30" s="114" t="str">
        <f t="shared" si="13"/>
        <v>1.00</v>
      </c>
      <c r="N30" s="109" t="str">
        <f t="shared" si="14"/>
        <v>12,508.62</v>
      </c>
      <c r="O30" s="92"/>
      <c r="P30" s="1"/>
      <c r="Q30" s="1"/>
    </row>
    <row r="31" ht="30.0" customHeight="1">
      <c r="A31" s="131" t="s">
        <v>229</v>
      </c>
      <c r="B31" s="121" t="s">
        <v>230</v>
      </c>
      <c r="C31" s="132" t="s">
        <v>231</v>
      </c>
      <c r="D31" s="133">
        <v>3141.9</v>
      </c>
      <c r="E31" s="109">
        <v>0.0</v>
      </c>
      <c r="F31" s="109">
        <v>0.0</v>
      </c>
      <c r="G31" s="109">
        <v>0.0</v>
      </c>
      <c r="H31" s="109" t="str">
        <f t="shared" si="10"/>
        <v>3,141.90</v>
      </c>
      <c r="I31" s="120"/>
      <c r="J31" s="93"/>
      <c r="K31" s="109" t="str">
        <f t="shared" si="11"/>
        <v>3,248.72</v>
      </c>
      <c r="L31" s="109" t="str">
        <f t="shared" si="12"/>
        <v>3,833.50</v>
      </c>
      <c r="M31" s="114" t="str">
        <f t="shared" si="13"/>
        <v>1.00</v>
      </c>
      <c r="N31" s="109" t="str">
        <f t="shared" si="14"/>
        <v>3,833.50</v>
      </c>
      <c r="O31" s="92"/>
      <c r="P31" s="1"/>
      <c r="Q31" s="1"/>
    </row>
    <row r="32" ht="66.0" customHeight="1">
      <c r="A32" s="131" t="s">
        <v>232</v>
      </c>
      <c r="B32" s="134" t="s">
        <v>233</v>
      </c>
      <c r="C32" s="135" t="s">
        <v>234</v>
      </c>
      <c r="D32" s="133">
        <v>8243.43</v>
      </c>
      <c r="E32" s="109">
        <v>372.68</v>
      </c>
      <c r="F32" s="109">
        <v>0.0</v>
      </c>
      <c r="G32" s="109">
        <v>0.0</v>
      </c>
      <c r="H32" s="109" t="str">
        <f>D32+E32</f>
        <v>8,616.11</v>
      </c>
      <c r="I32" s="120"/>
      <c r="J32" s="93"/>
      <c r="K32" s="109" t="str">
        <f t="shared" si="11"/>
        <v>8,909.06</v>
      </c>
      <c r="L32" s="109" t="str">
        <f t="shared" si="12"/>
        <v>10,512.69</v>
      </c>
      <c r="M32" s="114" t="str">
        <f t="shared" si="13"/>
        <v>1.00</v>
      </c>
      <c r="N32" s="109" t="str">
        <f t="shared" si="14"/>
        <v>10,512.69</v>
      </c>
      <c r="O32" s="92"/>
      <c r="P32" s="1"/>
      <c r="Q32" s="1"/>
    </row>
    <row r="33" ht="75.75" customHeight="1">
      <c r="A33" s="131" t="s">
        <v>235</v>
      </c>
      <c r="B33" s="136" t="s">
        <v>236</v>
      </c>
      <c r="C33" s="135" t="s">
        <v>237</v>
      </c>
      <c r="D33" s="133">
        <v>2719.96</v>
      </c>
      <c r="E33" s="109">
        <v>1633.27</v>
      </c>
      <c r="F33" s="109">
        <v>1852.55</v>
      </c>
      <c r="G33" s="109">
        <v>0.0</v>
      </c>
      <c r="H33" s="109" t="str">
        <f t="shared" ref="H33:H43" si="15">D33+E33+F33+G33</f>
        <v>6,205.78</v>
      </c>
      <c r="I33" s="120"/>
      <c r="J33" s="93"/>
      <c r="K33" s="109" t="str">
        <f t="shared" ref="K33:K42" si="16">(D33+E33)*1.034+F33+G33</f>
        <v>6,353.79</v>
      </c>
      <c r="L33" s="109" t="str">
        <f t="shared" ref="L33:L42" si="17">K33*1.18</f>
        <v>7,497.47</v>
      </c>
      <c r="M33" s="114" t="str">
        <f t="shared" si="13"/>
        <v>1.00</v>
      </c>
      <c r="N33" s="109" t="str">
        <f t="shared" si="14"/>
        <v>7,497.47</v>
      </c>
      <c r="O33" s="92"/>
      <c r="P33" s="1"/>
      <c r="Q33" s="1"/>
    </row>
    <row r="34" ht="30.0" customHeight="1">
      <c r="A34" s="131" t="s">
        <v>238</v>
      </c>
      <c r="B34" s="121" t="s">
        <v>239</v>
      </c>
      <c r="C34" s="132" t="s">
        <v>240</v>
      </c>
      <c r="D34" s="133">
        <v>550.27</v>
      </c>
      <c r="E34" s="133">
        <v>780.56</v>
      </c>
      <c r="F34" s="133">
        <v>22212.56</v>
      </c>
      <c r="G34" s="109">
        <v>0.0</v>
      </c>
      <c r="H34" s="109" t="str">
        <f t="shared" si="15"/>
        <v>23,543.39</v>
      </c>
      <c r="I34" s="120"/>
      <c r="J34" s="93"/>
      <c r="K34" s="109" t="str">
        <f t="shared" si="16"/>
        <v>23,588.64</v>
      </c>
      <c r="L34" s="109" t="str">
        <f t="shared" si="17"/>
        <v>27,834.59</v>
      </c>
      <c r="M34" s="114" t="str">
        <f t="shared" si="13"/>
        <v>1.00</v>
      </c>
      <c r="N34" s="109" t="str">
        <f t="shared" si="14"/>
        <v>27,834.59</v>
      </c>
      <c r="O34" s="92"/>
      <c r="P34" s="1"/>
      <c r="Q34" s="1"/>
    </row>
    <row r="35" ht="30.0" customHeight="1">
      <c r="A35" s="131" t="s">
        <v>241</v>
      </c>
      <c r="B35" s="121" t="s">
        <v>242</v>
      </c>
      <c r="C35" s="132" t="s">
        <v>243</v>
      </c>
      <c r="D35" s="133">
        <v>4339.22</v>
      </c>
      <c r="E35" s="133">
        <v>3271.47</v>
      </c>
      <c r="F35" s="133">
        <v>1377457.88</v>
      </c>
      <c r="G35" s="109">
        <v>0.0</v>
      </c>
      <c r="H35" s="109" t="str">
        <f t="shared" si="15"/>
        <v>1,385,068.57</v>
      </c>
      <c r="I35" s="120"/>
      <c r="J35" s="93"/>
      <c r="K35" s="109" t="str">
        <f t="shared" si="16"/>
        <v>1,385,327.33</v>
      </c>
      <c r="L35" s="109" t="str">
        <f t="shared" si="17"/>
        <v>1,634,686.25</v>
      </c>
      <c r="M35" s="114" t="str">
        <f t="shared" si="13"/>
        <v>1.00</v>
      </c>
      <c r="N35" s="109" t="str">
        <f t="shared" si="14"/>
        <v>1,634,686.25</v>
      </c>
      <c r="O35" s="92"/>
      <c r="P35" s="1"/>
      <c r="Q35" s="1"/>
    </row>
    <row r="36" ht="30.0" customHeight="1">
      <c r="A36" s="131" t="s">
        <v>244</v>
      </c>
      <c r="B36" s="121" t="s">
        <v>245</v>
      </c>
      <c r="C36" s="132" t="s">
        <v>246</v>
      </c>
      <c r="D36" s="133">
        <v>516.48</v>
      </c>
      <c r="E36" s="133">
        <v>1499.02</v>
      </c>
      <c r="F36" s="109">
        <v>0.0</v>
      </c>
      <c r="G36" s="109">
        <v>0.0</v>
      </c>
      <c r="H36" s="109" t="str">
        <f t="shared" si="15"/>
        <v>2,015.50</v>
      </c>
      <c r="I36" s="120"/>
      <c r="J36" s="93"/>
      <c r="K36" s="109" t="str">
        <f t="shared" si="16"/>
        <v>2,084.03</v>
      </c>
      <c r="L36" s="109" t="str">
        <f t="shared" si="17"/>
        <v>2,459.15</v>
      </c>
      <c r="M36" s="114" t="str">
        <f t="shared" si="13"/>
        <v>1.00</v>
      </c>
      <c r="N36" s="109" t="str">
        <f t="shared" si="14"/>
        <v>2,459.15</v>
      </c>
      <c r="O36" s="92"/>
      <c r="P36" s="1"/>
      <c r="Q36" s="1"/>
    </row>
    <row r="37" ht="30.0" customHeight="1">
      <c r="A37" s="131" t="s">
        <v>247</v>
      </c>
      <c r="B37" s="121" t="s">
        <v>248</v>
      </c>
      <c r="C37" s="132" t="s">
        <v>249</v>
      </c>
      <c r="D37" s="133">
        <v>52212.25</v>
      </c>
      <c r="E37" s="109">
        <v>0.0</v>
      </c>
      <c r="F37" s="109">
        <v>0.0</v>
      </c>
      <c r="G37" s="109">
        <v>0.0</v>
      </c>
      <c r="H37" s="109" t="str">
        <f t="shared" si="15"/>
        <v>52,212.25</v>
      </c>
      <c r="I37" s="120"/>
      <c r="J37" s="93"/>
      <c r="K37" s="109" t="str">
        <f t="shared" si="16"/>
        <v>53,987.47</v>
      </c>
      <c r="L37" s="109" t="str">
        <f t="shared" si="17"/>
        <v>63,705.21</v>
      </c>
      <c r="M37" s="114" t="str">
        <f t="shared" si="13"/>
        <v>1.00</v>
      </c>
      <c r="N37" s="109" t="str">
        <f t="shared" si="14"/>
        <v>63,705.21</v>
      </c>
      <c r="O37" s="92"/>
      <c r="P37" s="1"/>
      <c r="Q37" s="1"/>
    </row>
    <row r="38" ht="30.0" customHeight="1">
      <c r="A38" s="131" t="s">
        <v>250</v>
      </c>
      <c r="B38" s="121" t="s">
        <v>251</v>
      </c>
      <c r="C38" s="132" t="s">
        <v>252</v>
      </c>
      <c r="D38" s="133">
        <v>482.9</v>
      </c>
      <c r="E38" s="109">
        <v>0.0</v>
      </c>
      <c r="F38" s="109">
        <v>0.0</v>
      </c>
      <c r="G38" s="109">
        <v>0.0</v>
      </c>
      <c r="H38" s="109" t="str">
        <f t="shared" si="15"/>
        <v>482.90</v>
      </c>
      <c r="I38" s="120"/>
      <c r="J38" s="93"/>
      <c r="K38" s="109" t="str">
        <f t="shared" si="16"/>
        <v>499.32</v>
      </c>
      <c r="L38" s="109" t="str">
        <f t="shared" si="17"/>
        <v>589.20</v>
      </c>
      <c r="M38" s="114" t="str">
        <f t="shared" si="13"/>
        <v>1.00</v>
      </c>
      <c r="N38" s="109" t="str">
        <f t="shared" si="14"/>
        <v>589.20</v>
      </c>
      <c r="O38" s="92"/>
      <c r="P38" s="1"/>
      <c r="Q38" s="1"/>
    </row>
    <row r="39" ht="43.5" customHeight="1">
      <c r="A39" s="131" t="s">
        <v>253</v>
      </c>
      <c r="B39" s="121" t="s">
        <v>254</v>
      </c>
      <c r="C39" s="135" t="s">
        <v>255</v>
      </c>
      <c r="D39" s="109">
        <v>0.0</v>
      </c>
      <c r="E39" s="133">
        <v>87.64</v>
      </c>
      <c r="F39" s="133">
        <v>333.99</v>
      </c>
      <c r="G39" s="109">
        <v>0.0</v>
      </c>
      <c r="H39" s="109" t="str">
        <f t="shared" si="15"/>
        <v>421.63</v>
      </c>
      <c r="I39" s="120"/>
      <c r="J39" s="93"/>
      <c r="K39" s="109" t="str">
        <f t="shared" si="16"/>
        <v>424.61</v>
      </c>
      <c r="L39" s="109" t="str">
        <f t="shared" si="17"/>
        <v>501.04</v>
      </c>
      <c r="M39" s="114" t="str">
        <f t="shared" si="13"/>
        <v>1.00</v>
      </c>
      <c r="N39" s="109" t="str">
        <f t="shared" si="14"/>
        <v>501.04</v>
      </c>
      <c r="O39" s="92"/>
      <c r="P39" s="1"/>
      <c r="Q39" s="1"/>
    </row>
    <row r="40" ht="60.0" customHeight="1">
      <c r="A40" s="131" t="s">
        <v>256</v>
      </c>
      <c r="B40" s="121" t="s">
        <v>257</v>
      </c>
      <c r="C40" s="135" t="s">
        <v>258</v>
      </c>
      <c r="D40" s="109">
        <v>2.92</v>
      </c>
      <c r="E40" s="133">
        <v>590.91</v>
      </c>
      <c r="F40" s="133">
        <v>1084.51</v>
      </c>
      <c r="G40" s="109">
        <v>1814.42</v>
      </c>
      <c r="H40" s="109" t="str">
        <f t="shared" si="15"/>
        <v>3,492.76</v>
      </c>
      <c r="I40" s="120"/>
      <c r="J40" s="93"/>
      <c r="K40" s="109" t="str">
        <f t="shared" si="16"/>
        <v>3,512.95</v>
      </c>
      <c r="L40" s="109" t="str">
        <f t="shared" si="17"/>
        <v>4,145.28</v>
      </c>
      <c r="M40" s="114" t="str">
        <f t="shared" si="13"/>
        <v>1.00</v>
      </c>
      <c r="N40" s="109" t="str">
        <f t="shared" si="14"/>
        <v>4,145.28</v>
      </c>
      <c r="O40" s="92"/>
      <c r="P40" s="1"/>
      <c r="Q40" s="1"/>
    </row>
    <row r="41" ht="60.75" customHeight="1">
      <c r="A41" s="137" t="s">
        <v>259</v>
      </c>
      <c r="B41" s="121" t="s">
        <v>260</v>
      </c>
      <c r="C41" s="135" t="s">
        <v>261</v>
      </c>
      <c r="D41" s="109">
        <v>36.1</v>
      </c>
      <c r="E41" s="133">
        <v>494.7</v>
      </c>
      <c r="F41" s="133">
        <v>307.61</v>
      </c>
      <c r="G41" s="109">
        <v>0.0</v>
      </c>
      <c r="H41" s="109" t="str">
        <f t="shared" si="15"/>
        <v>838.41</v>
      </c>
      <c r="I41" s="120"/>
      <c r="J41" s="93"/>
      <c r="K41" s="109" t="str">
        <f t="shared" si="16"/>
        <v>856.46</v>
      </c>
      <c r="L41" s="109" t="str">
        <f t="shared" si="17"/>
        <v>1,010.62</v>
      </c>
      <c r="M41" s="114" t="str">
        <f t="shared" si="13"/>
        <v>1.00</v>
      </c>
      <c r="N41" s="109" t="str">
        <f t="shared" si="14"/>
        <v>1,010.62</v>
      </c>
      <c r="O41" s="92"/>
      <c r="P41" s="1"/>
      <c r="Q41" s="1"/>
    </row>
    <row r="42" ht="30.0" customHeight="1">
      <c r="A42" s="131" t="s">
        <v>262</v>
      </c>
      <c r="B42" s="121" t="s">
        <v>263</v>
      </c>
      <c r="C42" s="132" t="s">
        <v>264</v>
      </c>
      <c r="D42" s="109">
        <v>231.89</v>
      </c>
      <c r="E42" s="133">
        <v>4443.28</v>
      </c>
      <c r="F42" s="133">
        <v>28734.47</v>
      </c>
      <c r="G42" s="138">
        <v>0.0</v>
      </c>
      <c r="H42" s="109" t="str">
        <f t="shared" si="15"/>
        <v>33,409.64</v>
      </c>
      <c r="I42" s="120"/>
      <c r="J42" s="93"/>
      <c r="K42" s="109" t="str">
        <f t="shared" si="16"/>
        <v>33,568.60</v>
      </c>
      <c r="L42" s="109" t="str">
        <f t="shared" si="17"/>
        <v>39,610.94</v>
      </c>
      <c r="M42" s="114" t="str">
        <f t="shared" si="13"/>
        <v>1.00</v>
      </c>
      <c r="N42" s="109" t="str">
        <f t="shared" si="14"/>
        <v>39,610.94</v>
      </c>
      <c r="O42" s="92"/>
      <c r="P42" s="1"/>
      <c r="Q42" s="1"/>
    </row>
    <row r="43" ht="18.0" customHeight="1">
      <c r="A43" s="112"/>
      <c r="B43" s="130"/>
      <c r="C43" s="113" t="s">
        <v>45</v>
      </c>
      <c r="D43" s="139" t="str">
        <f t="shared" ref="D43:G43" si="18">SUM(D25:D42)</f>
        <v>116,015.48</v>
      </c>
      <c r="E43" s="139" t="str">
        <f t="shared" si="18"/>
        <v>13,257.31</v>
      </c>
      <c r="F43" s="139" t="str">
        <f t="shared" si="18"/>
        <v>1,431,983.57</v>
      </c>
      <c r="G43" s="139" t="str">
        <f t="shared" si="18"/>
        <v>1,814.42</v>
      </c>
      <c r="H43" s="139" t="str">
        <f t="shared" si="15"/>
        <v>1,563,070.78</v>
      </c>
      <c r="I43" s="93"/>
      <c r="J43" s="93"/>
      <c r="K43" s="127" t="str">
        <f>SUM(K25:K42)</f>
        <v>1,567,466.05</v>
      </c>
      <c r="L43" s="127">
        <v>1849609.95</v>
      </c>
      <c r="M43" s="140"/>
      <c r="N43" s="127" t="str">
        <f t="shared" si="14"/>
        <v>1,849,609.95</v>
      </c>
      <c r="O43" s="92"/>
      <c r="P43" s="1"/>
      <c r="Q43" s="1"/>
    </row>
    <row r="44" ht="12.75" customHeight="1">
      <c r="A44" s="112" t="s">
        <v>46</v>
      </c>
      <c r="B44" s="130"/>
      <c r="C44" s="113" t="s">
        <v>47</v>
      </c>
      <c r="D44" s="110"/>
      <c r="E44" s="110"/>
      <c r="F44" s="110"/>
      <c r="G44" s="110"/>
      <c r="H44" s="110"/>
      <c r="I44" s="93"/>
      <c r="J44" s="93"/>
      <c r="K44" s="109"/>
      <c r="L44" s="109"/>
      <c r="M44" s="114"/>
      <c r="N44" s="109"/>
      <c r="O44" s="92"/>
      <c r="P44" s="1"/>
      <c r="Q44" s="1"/>
    </row>
    <row r="45" ht="31.5" customHeight="1">
      <c r="A45" s="112"/>
      <c r="B45" s="130"/>
      <c r="C45" s="115" t="s">
        <v>48</v>
      </c>
      <c r="D45" s="110"/>
      <c r="E45" s="110"/>
      <c r="F45" s="110"/>
      <c r="G45" s="110"/>
      <c r="H45" s="110"/>
      <c r="I45" s="93"/>
      <c r="J45" s="93"/>
      <c r="K45" s="109"/>
      <c r="L45" s="109"/>
      <c r="M45" s="114"/>
      <c r="N45" s="109"/>
      <c r="O45" s="92"/>
      <c r="P45" s="1"/>
      <c r="Q45" s="1"/>
    </row>
    <row r="46" ht="12.75" customHeight="1">
      <c r="A46" s="131" t="s">
        <v>265</v>
      </c>
      <c r="B46" s="130"/>
      <c r="C46" s="141" t="s">
        <v>49</v>
      </c>
      <c r="D46" s="142" t="str">
        <f t="shared" ref="D46:H46" si="19">SUM(D45)</f>
        <v>0.00</v>
      </c>
      <c r="E46" s="142" t="str">
        <f t="shared" si="19"/>
        <v>0.00</v>
      </c>
      <c r="F46" s="142" t="str">
        <f t="shared" si="19"/>
        <v>0.00</v>
      </c>
      <c r="G46" s="142" t="str">
        <f t="shared" si="19"/>
        <v>0.00</v>
      </c>
      <c r="H46" s="142" t="str">
        <f t="shared" si="19"/>
        <v>0.00</v>
      </c>
      <c r="I46" s="93"/>
      <c r="J46" s="93"/>
      <c r="K46" s="109" t="str">
        <f>(D46+E46)*1.034</f>
        <v>0.00</v>
      </c>
      <c r="L46" s="109" t="str">
        <f>((D46+E46)*1.034+F46+G46)*1.18</f>
        <v>0.00</v>
      </c>
      <c r="M46" s="114"/>
      <c r="N46" s="109" t="str">
        <f t="shared" ref="N46:N47" si="22">L46</f>
        <v>0.00</v>
      </c>
      <c r="O46" s="92"/>
      <c r="P46" s="1"/>
      <c r="Q46" s="1"/>
    </row>
    <row r="47" ht="12.75" customHeight="1">
      <c r="A47" s="112"/>
      <c r="B47" s="130"/>
      <c r="C47" s="113" t="s">
        <v>50</v>
      </c>
      <c r="D47" s="143" t="str">
        <f t="shared" ref="D47:G47" si="20">SUM(D46)</f>
        <v>0.00</v>
      </c>
      <c r="E47" s="143" t="str">
        <f t="shared" si="20"/>
        <v>0.00</v>
      </c>
      <c r="F47" s="143" t="str">
        <f t="shared" si="20"/>
        <v>0.00</v>
      </c>
      <c r="G47" s="143" t="str">
        <f t="shared" si="20"/>
        <v>0.00</v>
      </c>
      <c r="H47" s="143" t="str">
        <f>SUM(D47:G47)</f>
        <v>0.00</v>
      </c>
      <c r="I47" s="93"/>
      <c r="J47" s="93"/>
      <c r="K47" s="109" t="str">
        <f t="shared" ref="K47:L47" si="21">K46</f>
        <v>0.00</v>
      </c>
      <c r="L47" s="109" t="str">
        <f t="shared" si="21"/>
        <v>0.00</v>
      </c>
      <c r="M47" s="114"/>
      <c r="N47" s="109" t="str">
        <f t="shared" si="22"/>
        <v>0.00</v>
      </c>
      <c r="O47" s="92"/>
      <c r="P47" s="1"/>
      <c r="Q47" s="1"/>
    </row>
    <row r="48" ht="12.75" customHeight="1">
      <c r="A48" s="112" t="s">
        <v>51</v>
      </c>
      <c r="B48" s="130"/>
      <c r="C48" s="113" t="s">
        <v>52</v>
      </c>
      <c r="D48" s="110"/>
      <c r="E48" s="110"/>
      <c r="F48" s="110"/>
      <c r="G48" s="110"/>
      <c r="H48" s="110"/>
      <c r="I48" s="93"/>
      <c r="J48" s="93"/>
      <c r="K48" s="109"/>
      <c r="L48" s="109"/>
      <c r="M48" s="114"/>
      <c r="N48" s="109"/>
      <c r="O48" s="92"/>
      <c r="P48" s="1"/>
      <c r="Q48" s="1"/>
    </row>
    <row r="49" ht="15.75" customHeight="1">
      <c r="A49" s="112"/>
      <c r="B49" s="130"/>
      <c r="C49" s="115" t="s">
        <v>53</v>
      </c>
      <c r="D49" s="110"/>
      <c r="E49" s="110"/>
      <c r="F49" s="110"/>
      <c r="G49" s="110"/>
      <c r="H49" s="110"/>
      <c r="I49" s="93"/>
      <c r="J49" s="93"/>
      <c r="K49" s="109"/>
      <c r="L49" s="109"/>
      <c r="M49" s="114"/>
      <c r="N49" s="109"/>
      <c r="O49" s="92"/>
      <c r="P49" s="1"/>
      <c r="Q49" s="1"/>
    </row>
    <row r="50">
      <c r="A50" s="117" t="s">
        <v>54</v>
      </c>
      <c r="B50" s="121" t="s">
        <v>266</v>
      </c>
      <c r="C50" s="141" t="s">
        <v>267</v>
      </c>
      <c r="D50" s="144">
        <v>3782.49</v>
      </c>
      <c r="E50" s="144">
        <v>952.14</v>
      </c>
      <c r="F50" s="144">
        <v>5025.82</v>
      </c>
      <c r="G50" s="144">
        <v>0.0</v>
      </c>
      <c r="H50" s="144" t="str">
        <f>D50+E50+F50+G50</f>
        <v>9,760.45</v>
      </c>
      <c r="I50" s="93"/>
      <c r="J50" s="93"/>
      <c r="K50" s="109" t="str">
        <f t="shared" ref="K50:K53" si="23">(D50+E50)*1.034+F50+G50</f>
        <v>9,921.43</v>
      </c>
      <c r="L50" s="109" t="str">
        <f t="shared" ref="L50:L53" si="24">K50*1.18</f>
        <v>11,707.28</v>
      </c>
      <c r="M50" s="114" t="str">
        <f t="shared" ref="M50:M53" si="25">N50/L50</f>
        <v>1.00</v>
      </c>
      <c r="N50" s="109" t="str">
        <f t="shared" ref="N50:N53" si="26">L50</f>
        <v>11,707.28</v>
      </c>
      <c r="O50" s="92"/>
      <c r="P50" s="1"/>
      <c r="Q50" s="1"/>
    </row>
    <row r="51" ht="21.0" customHeight="1">
      <c r="A51" s="117" t="s">
        <v>268</v>
      </c>
      <c r="B51" s="121" t="s">
        <v>269</v>
      </c>
      <c r="C51" s="122" t="s">
        <v>270</v>
      </c>
      <c r="D51" s="144">
        <v>70.85</v>
      </c>
      <c r="E51" s="144">
        <v>2751.12</v>
      </c>
      <c r="F51" s="144">
        <v>1590.9</v>
      </c>
      <c r="G51" s="144">
        <v>0.0</v>
      </c>
      <c r="H51" s="144">
        <v>4412.86</v>
      </c>
      <c r="I51" s="93"/>
      <c r="J51" s="93"/>
      <c r="K51" s="109" t="str">
        <f t="shared" si="23"/>
        <v>4,508.82</v>
      </c>
      <c r="L51" s="109" t="str">
        <f t="shared" si="24"/>
        <v>5,320.40</v>
      </c>
      <c r="M51" s="114" t="str">
        <f t="shared" si="25"/>
        <v>1.00</v>
      </c>
      <c r="N51" s="109" t="str">
        <f t="shared" si="26"/>
        <v>5,320.40</v>
      </c>
      <c r="O51" s="92"/>
      <c r="P51" s="1"/>
      <c r="Q51" s="1"/>
    </row>
    <row r="52" ht="15.75" customHeight="1">
      <c r="A52" s="117" t="s">
        <v>271</v>
      </c>
      <c r="B52" s="121" t="s">
        <v>272</v>
      </c>
      <c r="C52" s="122" t="s">
        <v>273</v>
      </c>
      <c r="D52" s="144">
        <v>1.62</v>
      </c>
      <c r="E52" s="144">
        <v>76.74</v>
      </c>
      <c r="F52" s="144">
        <v>3131.59</v>
      </c>
      <c r="G52" s="144">
        <v>0.0</v>
      </c>
      <c r="H52" s="144">
        <v>3209.94</v>
      </c>
      <c r="I52" s="93"/>
      <c r="J52" s="93"/>
      <c r="K52" s="109" t="str">
        <f t="shared" si="23"/>
        <v>3,212.61</v>
      </c>
      <c r="L52" s="109" t="str">
        <f t="shared" si="24"/>
        <v>3,790.88</v>
      </c>
      <c r="M52" s="114" t="str">
        <f t="shared" si="25"/>
        <v>1.00</v>
      </c>
      <c r="N52" s="109" t="str">
        <f t="shared" si="26"/>
        <v>3,790.88</v>
      </c>
      <c r="O52" s="92"/>
      <c r="P52" s="1"/>
      <c r="Q52" s="1"/>
    </row>
    <row r="53" ht="18.0" customHeight="1">
      <c r="A53" s="117" t="s">
        <v>274</v>
      </c>
      <c r="B53" s="121" t="s">
        <v>275</v>
      </c>
      <c r="C53" s="122" t="s">
        <v>276</v>
      </c>
      <c r="D53" s="144">
        <v>2747.95</v>
      </c>
      <c r="E53" s="144">
        <v>979.15</v>
      </c>
      <c r="F53" s="144">
        <v>0.0</v>
      </c>
      <c r="G53" s="144">
        <v>0.0</v>
      </c>
      <c r="H53" s="144" t="str">
        <f>D53+E53+F53</f>
        <v>3,727.10</v>
      </c>
      <c r="I53" s="93"/>
      <c r="J53" s="93"/>
      <c r="K53" s="109" t="str">
        <f t="shared" si="23"/>
        <v>3,853.82</v>
      </c>
      <c r="L53" s="109" t="str">
        <f t="shared" si="24"/>
        <v>4,547.51</v>
      </c>
      <c r="M53" s="114" t="str">
        <f t="shared" si="25"/>
        <v>1.00</v>
      </c>
      <c r="N53" s="109" t="str">
        <f t="shared" si="26"/>
        <v>4,547.51</v>
      </c>
      <c r="O53" s="92"/>
      <c r="P53" s="1"/>
      <c r="Q53" s="1"/>
    </row>
    <row r="54">
      <c r="A54" s="112"/>
      <c r="B54" s="130"/>
      <c r="C54" s="113" t="s">
        <v>57</v>
      </c>
      <c r="D54" s="139" t="str">
        <f t="shared" ref="D54:G54" si="27">SUM(D50:D53)</f>
        <v>6,602.91</v>
      </c>
      <c r="E54" s="139" t="str">
        <f t="shared" si="27"/>
        <v>4,759.15</v>
      </c>
      <c r="F54" s="139" t="str">
        <f t="shared" si="27"/>
        <v>9,748.31</v>
      </c>
      <c r="G54" s="139" t="str">
        <f t="shared" si="27"/>
        <v>0.00</v>
      </c>
      <c r="H54" s="139" t="str">
        <f>D54+E54+F54+G54</f>
        <v>21,110.37</v>
      </c>
      <c r="I54" s="93"/>
      <c r="J54" s="93"/>
      <c r="K54" s="127" t="str">
        <f t="shared" ref="K54:L54" si="28">SUM(K50:K53)</f>
        <v>21,496.68</v>
      </c>
      <c r="L54" s="127" t="str">
        <f t="shared" si="28"/>
        <v>25,366.08</v>
      </c>
      <c r="M54" s="114"/>
      <c r="N54" s="127" t="str">
        <f>SUM(N50:N53)</f>
        <v>25,366.08</v>
      </c>
      <c r="O54" s="92"/>
      <c r="P54" s="1"/>
      <c r="Q54" s="1"/>
    </row>
    <row r="55" ht="12.75" customHeight="1">
      <c r="A55" s="112" t="s">
        <v>58</v>
      </c>
      <c r="B55" s="130"/>
      <c r="C55" s="113" t="s">
        <v>59</v>
      </c>
      <c r="D55" s="110"/>
      <c r="E55" s="110"/>
      <c r="F55" s="110"/>
      <c r="G55" s="110"/>
      <c r="H55" s="110"/>
      <c r="I55" s="93"/>
      <c r="J55" s="93"/>
      <c r="K55" s="109"/>
      <c r="L55" s="109"/>
      <c r="M55" s="114"/>
      <c r="N55" s="109"/>
      <c r="O55" s="92"/>
      <c r="P55" s="1"/>
      <c r="Q55" s="1"/>
    </row>
    <row r="56" ht="24.0" customHeight="1">
      <c r="A56" s="112"/>
      <c r="B56" s="130"/>
      <c r="C56" s="115" t="s">
        <v>60</v>
      </c>
      <c r="D56" s="110"/>
      <c r="E56" s="110"/>
      <c r="F56" s="110"/>
      <c r="G56" s="110"/>
      <c r="H56" s="110"/>
      <c r="I56" s="93"/>
      <c r="J56" s="93"/>
      <c r="K56" s="109"/>
      <c r="L56" s="109"/>
      <c r="M56" s="114"/>
      <c r="N56" s="109"/>
      <c r="O56" s="92"/>
      <c r="P56" s="1"/>
      <c r="Q56" s="1"/>
    </row>
    <row r="57" ht="12.0" customHeight="1">
      <c r="A57" s="117" t="s">
        <v>61</v>
      </c>
      <c r="B57" s="121"/>
      <c r="C57" s="141" t="s">
        <v>49</v>
      </c>
      <c r="D57" s="144">
        <v>0.0</v>
      </c>
      <c r="E57" s="144">
        <v>0.0</v>
      </c>
      <c r="F57" s="144">
        <v>0.0</v>
      </c>
      <c r="G57" s="144">
        <v>0.0</v>
      </c>
      <c r="H57" s="144" t="str">
        <f t="shared" ref="H57:H58" si="30">SUM(D57:G57)</f>
        <v>0.00</v>
      </c>
      <c r="I57" s="145"/>
      <c r="J57" s="93"/>
      <c r="K57" s="109" t="str">
        <f>(D57+E57)*1.034</f>
        <v>0.00</v>
      </c>
      <c r="L57" s="109" t="str">
        <f t="shared" ref="L57:L58" si="31">((D57+E57)*1.034+F57+G57)*1.18</f>
        <v>0.00</v>
      </c>
      <c r="M57" s="114"/>
      <c r="N57" s="109" t="str">
        <f t="shared" ref="N57:N58" si="32">L57</f>
        <v>0.00</v>
      </c>
      <c r="O57" s="92"/>
      <c r="P57" s="1"/>
      <c r="Q57" s="1"/>
    </row>
    <row r="58" ht="15.75" customHeight="1">
      <c r="A58" s="112"/>
      <c r="B58" s="130"/>
      <c r="C58" s="113" t="s">
        <v>62</v>
      </c>
      <c r="D58" s="143" t="str">
        <f t="shared" ref="D58:G58" si="29">D57</f>
        <v>0.00</v>
      </c>
      <c r="E58" s="143" t="str">
        <f t="shared" si="29"/>
        <v>0.00</v>
      </c>
      <c r="F58" s="143" t="str">
        <f t="shared" si="29"/>
        <v>0.00</v>
      </c>
      <c r="G58" s="143" t="str">
        <f t="shared" si="29"/>
        <v>0.00</v>
      </c>
      <c r="H58" s="143" t="str">
        <f t="shared" si="30"/>
        <v>0.00</v>
      </c>
      <c r="I58" s="93"/>
      <c r="J58" s="93"/>
      <c r="K58" s="109" t="str">
        <f>K57</f>
        <v>0.00</v>
      </c>
      <c r="L58" s="109" t="str">
        <f t="shared" si="31"/>
        <v>0.00</v>
      </c>
      <c r="M58" s="114"/>
      <c r="N58" s="109" t="str">
        <f t="shared" si="32"/>
        <v>0.00</v>
      </c>
      <c r="O58" s="92"/>
      <c r="P58" s="1"/>
      <c r="Q58" s="1"/>
    </row>
    <row r="59" ht="12.75" customHeight="1">
      <c r="A59" s="112" t="s">
        <v>63</v>
      </c>
      <c r="B59" s="130"/>
      <c r="C59" s="113" t="s">
        <v>64</v>
      </c>
      <c r="D59" s="110"/>
      <c r="E59" s="110"/>
      <c r="F59" s="110"/>
      <c r="G59" s="110"/>
      <c r="H59" s="110"/>
      <c r="I59" s="93"/>
      <c r="J59" s="93"/>
      <c r="K59" s="109"/>
      <c r="L59" s="109"/>
      <c r="M59" s="114"/>
      <c r="N59" s="109"/>
      <c r="O59" s="92"/>
      <c r="P59" s="1"/>
      <c r="Q59" s="1"/>
    </row>
    <row r="60" ht="26.25" customHeight="1">
      <c r="A60" s="112"/>
      <c r="B60" s="130"/>
      <c r="C60" s="115" t="s">
        <v>65</v>
      </c>
      <c r="D60" s="110"/>
      <c r="E60" s="110"/>
      <c r="F60" s="110"/>
      <c r="G60" s="110"/>
      <c r="H60" s="110"/>
      <c r="I60" s="93"/>
      <c r="J60" s="93"/>
      <c r="K60" s="109"/>
      <c r="L60" s="109"/>
      <c r="M60" s="114"/>
      <c r="N60" s="109"/>
      <c r="O60" s="92"/>
      <c r="P60" s="1"/>
      <c r="Q60" s="1"/>
    </row>
    <row r="61" ht="39.75" customHeight="1">
      <c r="A61" s="117" t="s">
        <v>66</v>
      </c>
      <c r="B61" s="121" t="s">
        <v>277</v>
      </c>
      <c r="C61" s="119" t="s">
        <v>278</v>
      </c>
      <c r="D61" s="109">
        <v>1781.33</v>
      </c>
      <c r="E61" s="109">
        <v>4.19</v>
      </c>
      <c r="F61" s="109">
        <v>0.0</v>
      </c>
      <c r="G61" s="109">
        <v>0.0</v>
      </c>
      <c r="H61" s="109" t="str">
        <f>D61+E61+F61+G61</f>
        <v>1,785.52</v>
      </c>
      <c r="I61" s="145"/>
      <c r="J61" s="93"/>
      <c r="K61" s="109" t="str">
        <f t="shared" ref="K61:K65" si="33">(D61+E61)*1.034+F61+G61</f>
        <v>1,846.23</v>
      </c>
      <c r="L61" s="109" t="str">
        <f t="shared" ref="L61:L65" si="34">K61*1.18</f>
        <v>2,178.55</v>
      </c>
      <c r="M61" s="114" t="str">
        <f t="shared" ref="M61:M65" si="35">N61/L61</f>
        <v>1.00</v>
      </c>
      <c r="N61" s="109" t="str">
        <f t="shared" ref="N61:N65" si="36">L61</f>
        <v>2,178.55</v>
      </c>
      <c r="O61" s="92"/>
      <c r="P61" s="1"/>
      <c r="Q61" s="1"/>
    </row>
    <row r="62" ht="30.0" customHeight="1">
      <c r="A62" s="117" t="s">
        <v>279</v>
      </c>
      <c r="B62" s="121" t="s">
        <v>280</v>
      </c>
      <c r="C62" s="119" t="s">
        <v>281</v>
      </c>
      <c r="D62" s="109">
        <v>174.44</v>
      </c>
      <c r="E62" s="109">
        <v>35.68</v>
      </c>
      <c r="F62" s="109">
        <v>625.71</v>
      </c>
      <c r="G62" s="109">
        <v>0.0</v>
      </c>
      <c r="H62" s="109">
        <v>835.83</v>
      </c>
      <c r="I62" s="145"/>
      <c r="J62" s="93"/>
      <c r="K62" s="109" t="str">
        <f t="shared" si="33"/>
        <v>842.97</v>
      </c>
      <c r="L62" s="109" t="str">
        <f t="shared" si="34"/>
        <v>994.71</v>
      </c>
      <c r="M62" s="114" t="str">
        <f t="shared" si="35"/>
        <v>1.00</v>
      </c>
      <c r="N62" s="109" t="str">
        <f t="shared" si="36"/>
        <v>994.71</v>
      </c>
      <c r="O62" s="92"/>
      <c r="P62" s="1"/>
      <c r="Q62" s="1"/>
    </row>
    <row r="63" ht="30.0" customHeight="1">
      <c r="A63" s="117" t="s">
        <v>282</v>
      </c>
      <c r="B63" s="121" t="s">
        <v>283</v>
      </c>
      <c r="C63" s="119" t="s">
        <v>284</v>
      </c>
      <c r="D63" s="109">
        <v>1701.08</v>
      </c>
      <c r="E63" s="109">
        <v>0.0</v>
      </c>
      <c r="F63" s="109">
        <v>0.0</v>
      </c>
      <c r="G63" s="109">
        <v>0.0</v>
      </c>
      <c r="H63" s="109" t="str">
        <f t="shared" ref="H63:H66" si="37">D63+E63+F63+G63</f>
        <v>1,701.08</v>
      </c>
      <c r="I63" s="145"/>
      <c r="J63" s="93"/>
      <c r="K63" s="109" t="str">
        <f t="shared" si="33"/>
        <v>1,758.92</v>
      </c>
      <c r="L63" s="109" t="str">
        <f t="shared" si="34"/>
        <v>2,075.52</v>
      </c>
      <c r="M63" s="114" t="str">
        <f t="shared" si="35"/>
        <v>1.00</v>
      </c>
      <c r="N63" s="109" t="str">
        <f t="shared" si="36"/>
        <v>2,075.52</v>
      </c>
      <c r="O63" s="92"/>
      <c r="P63" s="1"/>
      <c r="Q63" s="1"/>
    </row>
    <row r="64" ht="30.0" customHeight="1">
      <c r="A64" s="117" t="s">
        <v>285</v>
      </c>
      <c r="B64" s="121" t="s">
        <v>286</v>
      </c>
      <c r="C64" s="119" t="s">
        <v>287</v>
      </c>
      <c r="D64" s="109">
        <v>123.62</v>
      </c>
      <c r="E64" s="109">
        <v>0.0</v>
      </c>
      <c r="F64" s="109">
        <v>0.0</v>
      </c>
      <c r="G64" s="109">
        <v>0.0</v>
      </c>
      <c r="H64" s="109" t="str">
        <f t="shared" si="37"/>
        <v>123.62</v>
      </c>
      <c r="I64" s="145"/>
      <c r="J64" s="93"/>
      <c r="K64" s="109" t="str">
        <f t="shared" si="33"/>
        <v>127.82</v>
      </c>
      <c r="L64" s="109" t="str">
        <f t="shared" si="34"/>
        <v>150.83</v>
      </c>
      <c r="M64" s="114" t="str">
        <f t="shared" si="35"/>
        <v>1.00</v>
      </c>
      <c r="N64" s="109" t="str">
        <f t="shared" si="36"/>
        <v>150.83</v>
      </c>
      <c r="O64" s="92"/>
      <c r="P64" s="1"/>
      <c r="Q64" s="1"/>
    </row>
    <row r="65" ht="40.5" customHeight="1">
      <c r="A65" s="117" t="s">
        <v>288</v>
      </c>
      <c r="B65" s="121" t="s">
        <v>289</v>
      </c>
      <c r="C65" s="119" t="s">
        <v>290</v>
      </c>
      <c r="D65" s="109">
        <v>1495.35</v>
      </c>
      <c r="E65" s="109">
        <v>16.76</v>
      </c>
      <c r="F65" s="109">
        <v>2350.19</v>
      </c>
      <c r="G65" s="109">
        <v>0.0</v>
      </c>
      <c r="H65" s="109" t="str">
        <f t="shared" si="37"/>
        <v>3,862.30</v>
      </c>
      <c r="I65" s="145"/>
      <c r="J65" s="93"/>
      <c r="K65" s="109" t="str">
        <f t="shared" si="33"/>
        <v>3,913.71</v>
      </c>
      <c r="L65" s="109" t="str">
        <f t="shared" si="34"/>
        <v>4,618.18</v>
      </c>
      <c r="M65" s="114" t="str">
        <f t="shared" si="35"/>
        <v>1.00</v>
      </c>
      <c r="N65" s="109" t="str">
        <f t="shared" si="36"/>
        <v>4,618.18</v>
      </c>
      <c r="O65" s="92"/>
      <c r="P65" s="1"/>
      <c r="Q65" s="1"/>
    </row>
    <row r="66" ht="12.75" customHeight="1">
      <c r="A66" s="112"/>
      <c r="B66" s="130"/>
      <c r="C66" s="113" t="s">
        <v>67</v>
      </c>
      <c r="D66" s="139" t="str">
        <f t="shared" ref="D66:G66" si="38">SUM(D61:D65)</f>
        <v>5,275.82</v>
      </c>
      <c r="E66" s="139" t="str">
        <f t="shared" si="38"/>
        <v>56.63</v>
      </c>
      <c r="F66" s="139" t="str">
        <f t="shared" si="38"/>
        <v>2,975.90</v>
      </c>
      <c r="G66" s="139" t="str">
        <f t="shared" si="38"/>
        <v>0.00</v>
      </c>
      <c r="H66" s="139" t="str">
        <f t="shared" si="37"/>
        <v>8,308.35</v>
      </c>
      <c r="I66" s="93"/>
      <c r="J66" s="93"/>
      <c r="K66" s="127" t="str">
        <f t="shared" ref="K66:L66" si="39">SUM(K61:K65)</f>
        <v>8,489.65</v>
      </c>
      <c r="L66" s="127" t="str">
        <f t="shared" si="39"/>
        <v>10,017.79</v>
      </c>
      <c r="M66" s="114"/>
      <c r="N66" s="127" t="str">
        <f>SUM(N61:N65)</f>
        <v>10,017.79</v>
      </c>
      <c r="O66" s="92"/>
      <c r="P66" s="1"/>
      <c r="Q66" s="1"/>
    </row>
    <row r="67" ht="12.75" customHeight="1">
      <c r="A67" s="112" t="s">
        <v>68</v>
      </c>
      <c r="B67" s="130"/>
      <c r="C67" s="113" t="s">
        <v>69</v>
      </c>
      <c r="D67" s="110"/>
      <c r="E67" s="110"/>
      <c r="F67" s="110"/>
      <c r="G67" s="110"/>
      <c r="H67" s="110"/>
      <c r="I67" s="93"/>
      <c r="J67" s="93"/>
      <c r="K67" s="109"/>
      <c r="L67" s="109"/>
      <c r="M67" s="114"/>
      <c r="N67" s="109"/>
      <c r="O67" s="92"/>
      <c r="P67" s="1"/>
      <c r="Q67" s="1"/>
    </row>
    <row r="68" ht="25.5" customHeight="1">
      <c r="A68" s="112"/>
      <c r="B68" s="130"/>
      <c r="C68" s="115" t="s">
        <v>70</v>
      </c>
      <c r="D68" s="110"/>
      <c r="E68" s="110"/>
      <c r="F68" s="110"/>
      <c r="G68" s="110"/>
      <c r="H68" s="110"/>
      <c r="I68" s="93"/>
      <c r="J68" s="93"/>
      <c r="K68" s="109"/>
      <c r="L68" s="109"/>
      <c r="M68" s="114"/>
      <c r="N68" s="109"/>
      <c r="O68" s="92"/>
      <c r="P68" s="1"/>
      <c r="Q68" s="1"/>
    </row>
    <row r="69" ht="12.75" customHeight="1">
      <c r="A69" s="117" t="s">
        <v>71</v>
      </c>
      <c r="B69" s="121"/>
      <c r="C69" s="122" t="s">
        <v>49</v>
      </c>
      <c r="D69" s="144">
        <v>0.0</v>
      </c>
      <c r="E69" s="144">
        <v>0.0</v>
      </c>
      <c r="F69" s="144">
        <v>0.0</v>
      </c>
      <c r="G69" s="144">
        <v>0.0</v>
      </c>
      <c r="H69" s="146">
        <v>0.0</v>
      </c>
      <c r="I69" s="145"/>
      <c r="J69" s="93"/>
      <c r="K69" s="109" t="str">
        <f>(D69+E69)*1.034</f>
        <v>0.00</v>
      </c>
      <c r="L69" s="109" t="str">
        <f t="shared" ref="L69:L70" si="41">((D69+E69)*1.034+F69+G69)*1.18</f>
        <v>0.00</v>
      </c>
      <c r="M69" s="114"/>
      <c r="N69" s="109"/>
      <c r="O69" s="92"/>
      <c r="P69" s="1"/>
      <c r="Q69" s="1"/>
    </row>
    <row r="70" ht="12.75" customHeight="1">
      <c r="A70" s="112"/>
      <c r="B70" s="130"/>
      <c r="C70" s="113" t="s">
        <v>72</v>
      </c>
      <c r="D70" s="139" t="str">
        <f t="shared" ref="D70:G70" si="40">SUM(D69)</f>
        <v>0.00</v>
      </c>
      <c r="E70" s="139" t="str">
        <f t="shared" si="40"/>
        <v>0.00</v>
      </c>
      <c r="F70" s="139" t="str">
        <f t="shared" si="40"/>
        <v>0.00</v>
      </c>
      <c r="G70" s="139" t="str">
        <f t="shared" si="40"/>
        <v>0.00</v>
      </c>
      <c r="H70" s="139" t="str">
        <f t="shared" ref="H70:H71" si="43">SUM(D70:G70)</f>
        <v>0.00</v>
      </c>
      <c r="I70" s="93"/>
      <c r="J70" s="93"/>
      <c r="K70" s="109" t="str">
        <f>K69</f>
        <v>0.00</v>
      </c>
      <c r="L70" s="109" t="str">
        <f t="shared" si="41"/>
        <v>0.00</v>
      </c>
      <c r="M70" s="114"/>
      <c r="N70" s="109"/>
      <c r="O70" s="92"/>
      <c r="P70" s="1"/>
      <c r="Q70" s="1"/>
    </row>
    <row r="71" ht="12.75" customHeight="1">
      <c r="A71" s="112"/>
      <c r="B71" s="130"/>
      <c r="C71" s="113" t="s">
        <v>73</v>
      </c>
      <c r="D71" s="139" t="str">
        <f t="shared" ref="D71:G71" si="42">D70+D66+D58+D54+D47+D43+D22</f>
        <v>128,401.25</v>
      </c>
      <c r="E71" s="139" t="str">
        <f t="shared" si="42"/>
        <v>18,073.09</v>
      </c>
      <c r="F71" s="139" t="str">
        <f t="shared" si="42"/>
        <v>1,444,707.78</v>
      </c>
      <c r="G71" s="139" t="str">
        <f t="shared" si="42"/>
        <v>31,002.09</v>
      </c>
      <c r="H71" s="139" t="str">
        <f t="shared" si="43"/>
        <v>1,622,184.21</v>
      </c>
      <c r="I71" s="139" t="str">
        <f t="shared" ref="I71:J71" si="44">SUM(E71:H71)</f>
        <v>3,115,967.18</v>
      </c>
      <c r="J71" s="139" t="str">
        <f t="shared" si="44"/>
        <v>6,213,861.27</v>
      </c>
      <c r="K71" s="139" t="str">
        <f t="shared" ref="K71:L71" si="45">K70+K66+K58+K54+K47+K43+K22</f>
        <v>1,627,164.34</v>
      </c>
      <c r="L71" s="139" t="str">
        <f t="shared" si="45"/>
        <v>1,915,678.06</v>
      </c>
      <c r="M71" s="114"/>
      <c r="N71" s="139" t="str">
        <f>N70+N66+N58+N54+N47+N43+N22</f>
        <v>1,911,035.82</v>
      </c>
      <c r="O71" s="92"/>
      <c r="P71" s="1"/>
      <c r="Q71" s="1"/>
    </row>
    <row r="72" ht="12.75" customHeight="1">
      <c r="A72" s="112" t="s">
        <v>74</v>
      </c>
      <c r="B72" s="130"/>
      <c r="C72" s="113" t="s">
        <v>75</v>
      </c>
      <c r="D72" s="144"/>
      <c r="E72" s="144"/>
      <c r="F72" s="144"/>
      <c r="G72" s="144"/>
      <c r="H72" s="144"/>
      <c r="I72" s="93"/>
      <c r="J72" s="93"/>
      <c r="K72" s="109"/>
      <c r="L72" s="109"/>
      <c r="M72" s="114"/>
      <c r="N72" s="109"/>
      <c r="O72" s="92"/>
      <c r="P72" s="1"/>
      <c r="Q72" s="1"/>
    </row>
    <row r="73" ht="12.75" customHeight="1">
      <c r="A73" s="112"/>
      <c r="B73" s="130"/>
      <c r="C73" s="113" t="s">
        <v>76</v>
      </c>
      <c r="D73" s="144"/>
      <c r="E73" s="144"/>
      <c r="F73" s="144"/>
      <c r="G73" s="144"/>
      <c r="H73" s="144"/>
      <c r="I73" s="93"/>
      <c r="J73" s="93"/>
      <c r="K73" s="109"/>
      <c r="L73" s="109"/>
      <c r="M73" s="114"/>
      <c r="N73" s="109"/>
      <c r="O73" s="92"/>
      <c r="P73" s="1"/>
      <c r="Q73" s="1"/>
    </row>
    <row r="74" ht="29.25" customHeight="1">
      <c r="A74" s="117" t="s">
        <v>77</v>
      </c>
      <c r="B74" s="136" t="s">
        <v>291</v>
      </c>
      <c r="C74" s="119" t="s">
        <v>76</v>
      </c>
      <c r="D74" s="109">
        <v>938.35</v>
      </c>
      <c r="E74" s="109">
        <v>63.3</v>
      </c>
      <c r="F74" s="109">
        <v>74.04</v>
      </c>
      <c r="G74" s="109">
        <v>0.0</v>
      </c>
      <c r="H74" s="109" t="str">
        <f t="shared" ref="H74:H75" si="47">D74+E74+F74+G74</f>
        <v>1,075.69</v>
      </c>
      <c r="I74" s="145"/>
      <c r="J74" s="93"/>
      <c r="K74" s="109" t="str">
        <f>(D74+E74)*1.034+F74+G74</f>
        <v>1,109.75</v>
      </c>
      <c r="L74" s="109" t="str">
        <f>K74*1.18</f>
        <v>1,309.50</v>
      </c>
      <c r="M74" s="114" t="str">
        <f>N74/L74</f>
        <v>1.00</v>
      </c>
      <c r="N74" s="109" t="str">
        <f t="shared" ref="N74:N75" si="48">L74</f>
        <v>1,309.50</v>
      </c>
      <c r="O74" s="92"/>
      <c r="P74" s="1"/>
      <c r="Q74" s="1"/>
    </row>
    <row r="75" ht="12.75" customHeight="1">
      <c r="A75" s="112"/>
      <c r="B75" s="147"/>
      <c r="C75" s="113" t="s">
        <v>80</v>
      </c>
      <c r="D75" s="139" t="str">
        <f t="shared" ref="D75:G75" si="46">SUM(D74)</f>
        <v>938.35</v>
      </c>
      <c r="E75" s="139" t="str">
        <f t="shared" si="46"/>
        <v>63.30</v>
      </c>
      <c r="F75" s="139" t="str">
        <f t="shared" si="46"/>
        <v>74.04</v>
      </c>
      <c r="G75" s="139" t="str">
        <f t="shared" si="46"/>
        <v>0.00</v>
      </c>
      <c r="H75" s="139" t="str">
        <f t="shared" si="47"/>
        <v>1,075.69</v>
      </c>
      <c r="I75" s="93"/>
      <c r="J75" s="93"/>
      <c r="K75" s="127" t="str">
        <f>K74</f>
        <v>1,109.75</v>
      </c>
      <c r="L75" s="127" t="str">
        <f>SUM(L74)</f>
        <v>1,309.50</v>
      </c>
      <c r="M75" s="114"/>
      <c r="N75" s="127" t="str">
        <f t="shared" si="48"/>
        <v>1,309.50</v>
      </c>
      <c r="O75" s="92"/>
      <c r="P75" s="1"/>
      <c r="Q75" s="1"/>
    </row>
    <row r="76" ht="12.75" customHeight="1">
      <c r="A76" s="112"/>
      <c r="B76" s="147"/>
      <c r="C76" s="113" t="s">
        <v>81</v>
      </c>
      <c r="D76" s="139" t="str">
        <f t="shared" ref="D76:G76" si="49">D71+D75</f>
        <v>129,339.60</v>
      </c>
      <c r="E76" s="139" t="str">
        <f t="shared" si="49"/>
        <v>18,136.39</v>
      </c>
      <c r="F76" s="139" t="str">
        <f t="shared" si="49"/>
        <v>1,444,781.82</v>
      </c>
      <c r="G76" s="139" t="str">
        <f t="shared" si="49"/>
        <v>31,002.09</v>
      </c>
      <c r="H76" s="139" t="str">
        <f>SUM(D76:G76)</f>
        <v>1,623,259.90</v>
      </c>
      <c r="I76" s="93"/>
      <c r="J76" s="93"/>
      <c r="K76" s="139" t="str">
        <f t="shared" ref="K76:L76" si="50">K71+K75</f>
        <v>1,628,274.09</v>
      </c>
      <c r="L76" s="139" t="str">
        <f t="shared" si="50"/>
        <v>1,916,987.56</v>
      </c>
      <c r="M76" s="140"/>
      <c r="N76" s="139" t="str">
        <f>N71+N75</f>
        <v>1,912,345.32</v>
      </c>
      <c r="O76" s="92"/>
      <c r="P76" s="1"/>
      <c r="Q76" s="1"/>
    </row>
    <row r="77" ht="12.75" customHeight="1">
      <c r="A77" s="112" t="s">
        <v>82</v>
      </c>
      <c r="B77" s="147"/>
      <c r="C77" s="113" t="s">
        <v>83</v>
      </c>
      <c r="D77" s="144"/>
      <c r="E77" s="144"/>
      <c r="F77" s="144"/>
      <c r="G77" s="144"/>
      <c r="H77" s="144"/>
      <c r="I77" s="93"/>
      <c r="J77" s="93"/>
      <c r="K77" s="109"/>
      <c r="L77" s="109"/>
      <c r="M77" s="114"/>
      <c r="N77" s="109"/>
      <c r="O77" s="92"/>
      <c r="P77" s="1"/>
      <c r="Q77" s="1"/>
    </row>
    <row r="78" ht="17.25" customHeight="1">
      <c r="A78" s="112"/>
      <c r="B78" s="147"/>
      <c r="C78" s="113" t="s">
        <v>84</v>
      </c>
      <c r="D78" s="144"/>
      <c r="E78" s="144"/>
      <c r="F78" s="144"/>
      <c r="G78" s="144"/>
      <c r="H78" s="144"/>
      <c r="I78" s="93"/>
      <c r="J78" s="93"/>
      <c r="K78" s="109"/>
      <c r="L78" s="109"/>
      <c r="M78" s="114"/>
      <c r="N78" s="109"/>
      <c r="O78" s="92"/>
      <c r="P78" s="1"/>
      <c r="Q78" s="1"/>
    </row>
    <row r="79" ht="34.5" customHeight="1">
      <c r="A79" s="117" t="s">
        <v>85</v>
      </c>
      <c r="B79" s="123" t="s">
        <v>292</v>
      </c>
      <c r="C79" s="119" t="s">
        <v>293</v>
      </c>
      <c r="D79" s="109">
        <v>0.0</v>
      </c>
      <c r="E79" s="109">
        <v>0.0</v>
      </c>
      <c r="F79" s="109">
        <v>0.0</v>
      </c>
      <c r="G79" s="109" t="str">
        <f>3721.96061/1.18</f>
        <v>3,154.20</v>
      </c>
      <c r="H79" s="109" t="str">
        <f t="shared" ref="H79:H80" si="51">G79</f>
        <v>3,154.20</v>
      </c>
      <c r="I79" s="93"/>
      <c r="J79" s="93"/>
      <c r="K79" s="109" t="str">
        <f t="shared" ref="K79:K84" si="52">(D79+E79)*1.034+F79+G79</f>
        <v>3,154.20</v>
      </c>
      <c r="L79" s="109" t="str">
        <f t="shared" ref="L79:L84" si="53">K79*1.18</f>
        <v>3,721.96</v>
      </c>
      <c r="M79" s="114" t="str">
        <f t="shared" ref="M79:M84" si="54">N79/L79</f>
        <v>1.00</v>
      </c>
      <c r="N79" s="109" t="str">
        <f t="shared" ref="N79:N82" si="55">L79</f>
        <v>3,721.96</v>
      </c>
      <c r="O79" s="92"/>
      <c r="P79" s="1"/>
      <c r="Q79" s="1"/>
    </row>
    <row r="80" ht="47.25" customHeight="1">
      <c r="A80" s="117" t="s">
        <v>88</v>
      </c>
      <c r="B80" s="123" t="s">
        <v>294</v>
      </c>
      <c r="C80" s="119" t="s">
        <v>295</v>
      </c>
      <c r="D80" s="109">
        <v>0.0</v>
      </c>
      <c r="E80" s="109">
        <v>0.0</v>
      </c>
      <c r="F80" s="109">
        <v>0.0</v>
      </c>
      <c r="G80" s="109" t="str">
        <f>46.404/1.18+2.5/1.18</f>
        <v>41.44</v>
      </c>
      <c r="H80" s="109" t="str">
        <f t="shared" si="51"/>
        <v>41.44</v>
      </c>
      <c r="I80" s="93"/>
      <c r="J80" s="93"/>
      <c r="K80" s="109" t="str">
        <f t="shared" si="52"/>
        <v>41.44</v>
      </c>
      <c r="L80" s="109" t="str">
        <f t="shared" si="53"/>
        <v>48.90</v>
      </c>
      <c r="M80" s="114" t="str">
        <f t="shared" si="54"/>
        <v>1.00</v>
      </c>
      <c r="N80" s="109" t="str">
        <f t="shared" si="55"/>
        <v>48.90</v>
      </c>
      <c r="O80" s="92"/>
      <c r="P80" s="1"/>
      <c r="Q80" s="1"/>
    </row>
    <row r="81" ht="23.25" customHeight="1">
      <c r="A81" s="117" t="s">
        <v>296</v>
      </c>
      <c r="B81" s="123" t="s">
        <v>297</v>
      </c>
      <c r="C81" s="119" t="s">
        <v>298</v>
      </c>
      <c r="D81" s="109">
        <v>0.0</v>
      </c>
      <c r="E81" s="109">
        <v>0.0</v>
      </c>
      <c r="F81" s="109">
        <v>0.0</v>
      </c>
      <c r="G81" s="109">
        <v>5822.30079</v>
      </c>
      <c r="H81" s="109" t="str">
        <f t="shared" ref="H81:H84" si="56">SUM(D81:G81)</f>
        <v>5,822.30</v>
      </c>
      <c r="I81" s="120"/>
      <c r="J81" s="93"/>
      <c r="K81" s="109" t="str">
        <f t="shared" si="52"/>
        <v>5,822.30</v>
      </c>
      <c r="L81" s="109" t="str">
        <f t="shared" si="53"/>
        <v>6,870.31</v>
      </c>
      <c r="M81" s="114" t="str">
        <f t="shared" si="54"/>
        <v>1.00</v>
      </c>
      <c r="N81" s="109" t="str">
        <f t="shared" si="55"/>
        <v>6,870.31</v>
      </c>
      <c r="O81" s="92"/>
      <c r="P81" s="1"/>
      <c r="Q81" s="1"/>
    </row>
    <row r="82" ht="22.5" customHeight="1">
      <c r="A82" s="117" t="s">
        <v>91</v>
      </c>
      <c r="B82" s="123" t="s">
        <v>297</v>
      </c>
      <c r="C82" s="119" t="s">
        <v>299</v>
      </c>
      <c r="D82" s="109">
        <v>0.0</v>
      </c>
      <c r="E82" s="109">
        <v>0.0</v>
      </c>
      <c r="F82" s="109">
        <v>0.0</v>
      </c>
      <c r="G82" s="148">
        <v>575.116</v>
      </c>
      <c r="H82" s="109" t="str">
        <f t="shared" si="56"/>
        <v>575.12</v>
      </c>
      <c r="I82" s="120"/>
      <c r="J82" s="93"/>
      <c r="K82" s="109" t="str">
        <f t="shared" si="52"/>
        <v>575.12</v>
      </c>
      <c r="L82" s="109" t="str">
        <f t="shared" si="53"/>
        <v>678.64</v>
      </c>
      <c r="M82" s="114" t="str">
        <f t="shared" si="54"/>
        <v>1.00</v>
      </c>
      <c r="N82" s="109" t="str">
        <f t="shared" si="55"/>
        <v>678.64</v>
      </c>
      <c r="O82" s="92"/>
      <c r="P82" s="1"/>
      <c r="Q82" s="1"/>
    </row>
    <row r="83" ht="26.25" customHeight="1">
      <c r="A83" s="117" t="s">
        <v>300</v>
      </c>
      <c r="B83" s="118" t="s">
        <v>202</v>
      </c>
      <c r="C83" s="119" t="s">
        <v>301</v>
      </c>
      <c r="D83" s="109">
        <v>0.0</v>
      </c>
      <c r="E83" s="109">
        <v>0.0</v>
      </c>
      <c r="F83" s="109">
        <v>0.0</v>
      </c>
      <c r="G83" s="148" t="str">
        <f>152/1.18*32</f>
        <v>4,122.03</v>
      </c>
      <c r="H83" s="109" t="str">
        <f t="shared" si="56"/>
        <v>4,122.03</v>
      </c>
      <c r="I83" s="120"/>
      <c r="J83" s="93"/>
      <c r="K83" s="109" t="str">
        <f t="shared" si="52"/>
        <v>4,122.03</v>
      </c>
      <c r="L83" s="109" t="str">
        <f t="shared" si="53"/>
        <v>4,864.00</v>
      </c>
      <c r="M83" s="114" t="str">
        <f t="shared" si="54"/>
        <v>0.32</v>
      </c>
      <c r="N83" s="109">
        <v>1550.42</v>
      </c>
      <c r="O83" s="92"/>
      <c r="P83" s="1"/>
      <c r="Q83" s="1"/>
    </row>
    <row r="84" ht="22.5" customHeight="1">
      <c r="A84" s="117" t="s">
        <v>302</v>
      </c>
      <c r="B84" s="123" t="s">
        <v>303</v>
      </c>
      <c r="C84" s="119" t="s">
        <v>304</v>
      </c>
      <c r="D84" s="109">
        <v>0.0</v>
      </c>
      <c r="E84" s="109">
        <v>0.0</v>
      </c>
      <c r="F84" s="109">
        <v>0.0</v>
      </c>
      <c r="G84" s="148" t="str">
        <f>110/1.18*32</f>
        <v>2,983.05</v>
      </c>
      <c r="H84" s="109" t="str">
        <f t="shared" si="56"/>
        <v>2,983.05</v>
      </c>
      <c r="I84" s="120"/>
      <c r="J84" s="93"/>
      <c r="K84" s="109" t="str">
        <f t="shared" si="52"/>
        <v>2,983.05</v>
      </c>
      <c r="L84" s="109" t="str">
        <f t="shared" si="53"/>
        <v>3,520.00</v>
      </c>
      <c r="M84" s="114" t="str">
        <f t="shared" si="54"/>
        <v>0.22</v>
      </c>
      <c r="N84" s="109">
        <v>782.19</v>
      </c>
      <c r="O84" s="92"/>
      <c r="P84" s="1"/>
      <c r="Q84" s="1"/>
    </row>
    <row r="85" ht="36.0" customHeight="1">
      <c r="A85" s="117" t="s">
        <v>305</v>
      </c>
      <c r="B85" s="118" t="s">
        <v>306</v>
      </c>
      <c r="C85" s="119" t="s">
        <v>307</v>
      </c>
      <c r="D85" s="109">
        <v>4397.55</v>
      </c>
      <c r="E85" s="109">
        <v>616.64</v>
      </c>
      <c r="F85" s="109">
        <v>0.0</v>
      </c>
      <c r="G85" s="148">
        <v>0.0</v>
      </c>
      <c r="H85" s="109">
        <v>5014.18</v>
      </c>
      <c r="I85" s="120"/>
      <c r="J85" s="93"/>
      <c r="K85" s="109"/>
      <c r="L85" s="109"/>
      <c r="M85" s="114"/>
      <c r="N85" s="109"/>
      <c r="O85" s="92"/>
      <c r="P85" s="1"/>
      <c r="Q85" s="1"/>
    </row>
    <row r="86" ht="21.0" customHeight="1">
      <c r="A86" s="117" t="s">
        <v>308</v>
      </c>
      <c r="B86" s="121" t="s">
        <v>309</v>
      </c>
      <c r="C86" s="132" t="s">
        <v>310</v>
      </c>
      <c r="D86" s="109">
        <v>0.0</v>
      </c>
      <c r="E86" s="109">
        <v>0.0</v>
      </c>
      <c r="F86" s="109">
        <v>0.0</v>
      </c>
      <c r="G86" s="109">
        <v>5220.14</v>
      </c>
      <c r="H86" s="109" t="str">
        <f t="shared" ref="H86:H89" si="57">SUM(D86:G86)</f>
        <v>5,220.14</v>
      </c>
      <c r="I86" s="120"/>
      <c r="J86" s="93"/>
      <c r="K86" s="109" t="str">
        <f t="shared" ref="K86:K88" si="58">(D86+E86)*1.034+F86+G86</f>
        <v>5,220.14</v>
      </c>
      <c r="L86" s="109" t="str">
        <f t="shared" ref="L86:L87" si="59">K86*1.18</f>
        <v>6,159.77</v>
      </c>
      <c r="M86" s="114" t="str">
        <f t="shared" ref="M86:M87" si="60">N86/L86</f>
        <v>1.00</v>
      </c>
      <c r="N86" s="109" t="str">
        <f t="shared" ref="N86:N87" si="61">L86</f>
        <v>6,159.77</v>
      </c>
      <c r="O86" s="92"/>
      <c r="P86" s="1"/>
      <c r="Q86" s="1"/>
    </row>
    <row r="87" ht="27.0" customHeight="1">
      <c r="A87" s="117" t="s">
        <v>311</v>
      </c>
      <c r="B87" s="121" t="s">
        <v>312</v>
      </c>
      <c r="C87" s="132" t="s">
        <v>313</v>
      </c>
      <c r="D87" s="109">
        <v>0.0</v>
      </c>
      <c r="E87" s="109">
        <v>0.0</v>
      </c>
      <c r="F87" s="109">
        <v>0.0</v>
      </c>
      <c r="G87" s="109">
        <v>32894.623</v>
      </c>
      <c r="H87" s="109" t="str">
        <f t="shared" si="57"/>
        <v>32,894.62</v>
      </c>
      <c r="I87" s="120"/>
      <c r="J87" s="93"/>
      <c r="K87" s="109" t="str">
        <f t="shared" si="58"/>
        <v>32,894.62</v>
      </c>
      <c r="L87" s="109" t="str">
        <f t="shared" si="59"/>
        <v>38,815.66</v>
      </c>
      <c r="M87" s="114" t="str">
        <f t="shared" si="60"/>
        <v>1.00</v>
      </c>
      <c r="N87" s="109" t="str">
        <f t="shared" si="61"/>
        <v>38,815.66</v>
      </c>
      <c r="O87" s="92"/>
      <c r="P87" s="1"/>
      <c r="Q87" s="1"/>
    </row>
    <row r="88" ht="23.25" customHeight="1">
      <c r="A88" s="112"/>
      <c r="B88" s="147"/>
      <c r="C88" s="113" t="s">
        <v>92</v>
      </c>
      <c r="D88" s="139" t="str">
        <f t="shared" ref="D88:G88" si="62">SUM(D79:D87)</f>
        <v>4,397.55</v>
      </c>
      <c r="E88" s="139" t="str">
        <f t="shared" si="62"/>
        <v>616.64</v>
      </c>
      <c r="F88" s="139" t="str">
        <f t="shared" si="62"/>
        <v>0.00</v>
      </c>
      <c r="G88" s="139" t="str">
        <f t="shared" si="62"/>
        <v>54,812.91</v>
      </c>
      <c r="H88" s="139" t="str">
        <f t="shared" si="57"/>
        <v>59,827.10</v>
      </c>
      <c r="I88" s="93"/>
      <c r="J88" s="93"/>
      <c r="K88" s="127" t="str">
        <f t="shared" si="58"/>
        <v>59,997.58</v>
      </c>
      <c r="L88" s="127" t="str">
        <f>SUM(L79:L87)</f>
        <v>64,679.24</v>
      </c>
      <c r="M88" s="114"/>
      <c r="N88" s="127" t="str">
        <f>SUM(N79:N87)</f>
        <v>58,627.85</v>
      </c>
      <c r="O88" s="92"/>
      <c r="P88" s="1"/>
      <c r="Q88" s="1"/>
    </row>
    <row r="89" ht="12.75" customHeight="1">
      <c r="A89" s="112"/>
      <c r="B89" s="147"/>
      <c r="C89" s="113" t="s">
        <v>93</v>
      </c>
      <c r="D89" s="139" t="str">
        <f t="shared" ref="D89:G89" si="63">D88+D76</f>
        <v>133,737.15</v>
      </c>
      <c r="E89" s="139" t="str">
        <f t="shared" si="63"/>
        <v>18,753.03</v>
      </c>
      <c r="F89" s="139" t="str">
        <f t="shared" si="63"/>
        <v>1,444,781.82</v>
      </c>
      <c r="G89" s="139" t="str">
        <f t="shared" si="63"/>
        <v>85,815.01</v>
      </c>
      <c r="H89" s="139" t="str">
        <f t="shared" si="57"/>
        <v>1,683,087.01</v>
      </c>
      <c r="I89" s="93"/>
      <c r="J89" s="93"/>
      <c r="K89" s="139" t="str">
        <f t="shared" ref="K89:L89" si="64">K88+K76</f>
        <v>1,688,271.67</v>
      </c>
      <c r="L89" s="139" t="str">
        <f t="shared" si="64"/>
        <v>1,981,666.79</v>
      </c>
      <c r="M89" s="114"/>
      <c r="N89" s="139" t="str">
        <f>N88+N76</f>
        <v>1,970,973.17</v>
      </c>
      <c r="O89" s="92"/>
      <c r="P89" s="1"/>
      <c r="Q89" s="1"/>
    </row>
    <row r="90" ht="12.75" customHeight="1">
      <c r="A90" s="112" t="s">
        <v>94</v>
      </c>
      <c r="B90" s="147"/>
      <c r="C90" s="113" t="s">
        <v>95</v>
      </c>
      <c r="D90" s="139"/>
      <c r="E90" s="139"/>
      <c r="F90" s="139"/>
      <c r="G90" s="139"/>
      <c r="H90" s="139"/>
      <c r="I90" s="93"/>
      <c r="J90" s="93"/>
      <c r="K90" s="109"/>
      <c r="L90" s="109"/>
      <c r="M90" s="114"/>
      <c r="N90" s="109"/>
      <c r="O90" s="92"/>
      <c r="P90" s="1"/>
      <c r="Q90" s="1"/>
    </row>
    <row r="91" ht="37.5" customHeight="1">
      <c r="A91" s="112"/>
      <c r="B91" s="147"/>
      <c r="C91" s="149" t="s">
        <v>314</v>
      </c>
      <c r="D91" s="139"/>
      <c r="E91" s="139"/>
      <c r="F91" s="139"/>
      <c r="G91" s="139"/>
      <c r="H91" s="139"/>
      <c r="I91" s="93"/>
      <c r="J91" s="93"/>
      <c r="K91" s="109"/>
      <c r="L91" s="109"/>
      <c r="M91" s="114"/>
      <c r="N91" s="109"/>
      <c r="O91" s="92"/>
      <c r="P91" s="1"/>
      <c r="Q91" s="1"/>
    </row>
    <row r="92" ht="43.5" customHeight="1">
      <c r="A92" s="117" t="s">
        <v>97</v>
      </c>
      <c r="B92" s="150" t="s">
        <v>315</v>
      </c>
      <c r="C92" s="151" t="s">
        <v>99</v>
      </c>
      <c r="D92" s="152" t="str">
        <f t="shared" ref="D92:F92" si="65">SUM(D91)</f>
        <v>0.00</v>
      </c>
      <c r="E92" s="152" t="str">
        <f t="shared" si="65"/>
        <v>0.00</v>
      </c>
      <c r="F92" s="152" t="str">
        <f t="shared" si="65"/>
        <v>0.00</v>
      </c>
      <c r="G92" s="109">
        <v>18513.96</v>
      </c>
      <c r="H92" s="127" t="str">
        <f t="shared" ref="H92:H94" si="67">SUM(D92:G92)</f>
        <v>18,513.96</v>
      </c>
      <c r="I92" s="145"/>
      <c r="J92" s="93"/>
      <c r="K92" s="109" t="str">
        <f>K89*0.011</f>
        <v>18,570.99</v>
      </c>
      <c r="L92" s="109">
        <v>21846.47</v>
      </c>
      <c r="M92" s="114" t="str">
        <f>N92/L92</f>
        <v>0.99</v>
      </c>
      <c r="N92" s="109">
        <v>21671.42</v>
      </c>
      <c r="O92" s="92"/>
      <c r="P92" s="1"/>
      <c r="Q92" s="1"/>
    </row>
    <row r="93" ht="12.75" customHeight="1">
      <c r="A93" s="112"/>
      <c r="B93" s="130"/>
      <c r="C93" s="113" t="s">
        <v>100</v>
      </c>
      <c r="D93" s="143" t="str">
        <f t="shared" ref="D93:G93" si="66">SUM(D92)</f>
        <v>0.00</v>
      </c>
      <c r="E93" s="143" t="str">
        <f t="shared" si="66"/>
        <v>0.00</v>
      </c>
      <c r="F93" s="143" t="str">
        <f t="shared" si="66"/>
        <v>0.00</v>
      </c>
      <c r="G93" s="139" t="str">
        <f t="shared" si="66"/>
        <v>18,513.96</v>
      </c>
      <c r="H93" s="127" t="str">
        <f t="shared" si="67"/>
        <v>18,513.96</v>
      </c>
      <c r="I93" s="93"/>
      <c r="J93" s="93"/>
      <c r="K93" s="127" t="str">
        <f t="shared" ref="K93:L93" si="68">K92</f>
        <v>18,570.99</v>
      </c>
      <c r="L93" s="127" t="str">
        <f t="shared" si="68"/>
        <v>21,846.47</v>
      </c>
      <c r="M93" s="114"/>
      <c r="N93" s="127" t="str">
        <f>N92</f>
        <v>21,671.42</v>
      </c>
      <c r="O93" s="92"/>
      <c r="P93" s="1"/>
      <c r="Q93" s="1"/>
    </row>
    <row r="94" ht="12.75" customHeight="1">
      <c r="A94" s="112"/>
      <c r="B94" s="130"/>
      <c r="C94" s="113" t="s">
        <v>101</v>
      </c>
      <c r="D94" s="139" t="str">
        <f t="shared" ref="D94:G94" si="69">D89+D93</f>
        <v>133,737.15</v>
      </c>
      <c r="E94" s="139" t="str">
        <f t="shared" si="69"/>
        <v>18,753.03</v>
      </c>
      <c r="F94" s="139" t="str">
        <f t="shared" si="69"/>
        <v>1,444,781.82</v>
      </c>
      <c r="G94" s="139" t="str">
        <f t="shared" si="69"/>
        <v>104,328.97</v>
      </c>
      <c r="H94" s="139" t="str">
        <f t="shared" si="67"/>
        <v>1,701,600.97</v>
      </c>
      <c r="I94" s="93"/>
      <c r="J94" s="93"/>
      <c r="K94" s="139" t="str">
        <f t="shared" ref="K94:L94" si="70">K89+K93</f>
        <v>1,706,842.66</v>
      </c>
      <c r="L94" s="139" t="str">
        <f t="shared" si="70"/>
        <v>2,003,513.26</v>
      </c>
      <c r="M94" s="114"/>
      <c r="N94" s="127" t="str">
        <f>N89+N93</f>
        <v>1,992,644.59</v>
      </c>
      <c r="O94" s="92"/>
      <c r="P94" s="1"/>
      <c r="Q94" s="1"/>
    </row>
    <row r="95" ht="12.75" customHeight="1">
      <c r="A95" s="112" t="s">
        <v>102</v>
      </c>
      <c r="B95" s="130"/>
      <c r="C95" s="113" t="s">
        <v>103</v>
      </c>
      <c r="D95" s="139"/>
      <c r="E95" s="139"/>
      <c r="F95" s="139"/>
      <c r="G95" s="139"/>
      <c r="H95" s="139"/>
      <c r="I95" s="93"/>
      <c r="J95" s="93"/>
      <c r="K95" s="109"/>
      <c r="L95" s="109"/>
      <c r="M95" s="114"/>
      <c r="N95" s="109"/>
      <c r="O95" s="92"/>
      <c r="P95" s="1"/>
      <c r="Q95" s="1"/>
    </row>
    <row r="96" ht="12.0" customHeight="1">
      <c r="A96" s="112"/>
      <c r="B96" s="130"/>
      <c r="C96" s="115" t="s">
        <v>104</v>
      </c>
      <c r="D96" s="139"/>
      <c r="E96" s="139"/>
      <c r="F96" s="139"/>
      <c r="G96" s="139"/>
      <c r="H96" s="139"/>
      <c r="I96" s="93"/>
      <c r="J96" s="93"/>
      <c r="K96" s="109"/>
      <c r="L96" s="109"/>
      <c r="M96" s="114"/>
      <c r="N96" s="109"/>
      <c r="O96" s="92"/>
      <c r="P96" s="1"/>
      <c r="Q96" s="1"/>
    </row>
    <row r="97" ht="12.75" customHeight="1">
      <c r="A97" s="117" t="s">
        <v>316</v>
      </c>
      <c r="B97" s="153"/>
      <c r="C97" s="122" t="s">
        <v>49</v>
      </c>
      <c r="D97" s="142" t="str">
        <f t="shared" ref="D97:F97" si="71">SUM(D96)</f>
        <v>0.00</v>
      </c>
      <c r="E97" s="142" t="str">
        <f t="shared" si="71"/>
        <v>0.00</v>
      </c>
      <c r="F97" s="142" t="str">
        <f t="shared" si="71"/>
        <v>0.00</v>
      </c>
      <c r="G97" s="142">
        <v>0.0</v>
      </c>
      <c r="H97" s="143" t="str">
        <f t="shared" ref="H97:H99" si="73">SUM(D97:G97)</f>
        <v>0.00</v>
      </c>
      <c r="I97" s="93"/>
      <c r="J97" s="93"/>
      <c r="K97" s="109" t="str">
        <f>(D97+E97)*1.034</f>
        <v>0.00</v>
      </c>
      <c r="L97" s="109" t="str">
        <f>((D97+E97)*1.034+F97+G97)*1.18</f>
        <v>0.00</v>
      </c>
      <c r="M97" s="114"/>
      <c r="N97" s="109" t="str">
        <f t="shared" ref="N97:N98" si="75">L97</f>
        <v>0.00</v>
      </c>
      <c r="O97" s="92"/>
      <c r="P97" s="1"/>
      <c r="Q97" s="1"/>
    </row>
    <row r="98" ht="12.75" customHeight="1">
      <c r="A98" s="112"/>
      <c r="B98" s="154"/>
      <c r="C98" s="113" t="s">
        <v>105</v>
      </c>
      <c r="D98" s="143" t="str">
        <f t="shared" ref="D98:G98" si="72">SUM(D97)</f>
        <v>0.00</v>
      </c>
      <c r="E98" s="143" t="str">
        <f t="shared" si="72"/>
        <v>0.00</v>
      </c>
      <c r="F98" s="143" t="str">
        <f t="shared" si="72"/>
        <v>0.00</v>
      </c>
      <c r="G98" s="143" t="str">
        <f t="shared" si="72"/>
        <v>0.00</v>
      </c>
      <c r="H98" s="143" t="str">
        <f t="shared" si="73"/>
        <v>0.00</v>
      </c>
      <c r="I98" s="93"/>
      <c r="J98" s="93"/>
      <c r="K98" s="109" t="str">
        <f t="shared" ref="K98:L98" si="74">K97</f>
        <v>0.00</v>
      </c>
      <c r="L98" s="109" t="str">
        <f t="shared" si="74"/>
        <v>0.00</v>
      </c>
      <c r="M98" s="114"/>
      <c r="N98" s="109" t="str">
        <f t="shared" si="75"/>
        <v>0.00</v>
      </c>
      <c r="O98" s="92"/>
      <c r="P98" s="1"/>
      <c r="Q98" s="1"/>
    </row>
    <row r="99" ht="12.75" customHeight="1">
      <c r="A99" s="112"/>
      <c r="B99" s="130"/>
      <c r="C99" s="113" t="s">
        <v>106</v>
      </c>
      <c r="D99" s="139" t="str">
        <f t="shared" ref="D99:G99" si="76">SUM(D94,D98)</f>
        <v>133,737.15</v>
      </c>
      <c r="E99" s="139" t="str">
        <f t="shared" si="76"/>
        <v>18,753.03</v>
      </c>
      <c r="F99" s="139" t="str">
        <f t="shared" si="76"/>
        <v>1,444,781.82</v>
      </c>
      <c r="G99" s="139" t="str">
        <f t="shared" si="76"/>
        <v>104,328.97</v>
      </c>
      <c r="H99" s="139" t="str">
        <f t="shared" si="73"/>
        <v>1,701,600.97</v>
      </c>
      <c r="I99" s="93"/>
      <c r="J99" s="93"/>
      <c r="K99" s="127" t="str">
        <f t="shared" ref="K99:L99" si="77">K94+K98</f>
        <v>1,706,842.66</v>
      </c>
      <c r="L99" s="127" t="str">
        <f t="shared" si="77"/>
        <v>2,003,513.26</v>
      </c>
      <c r="M99" s="114"/>
      <c r="N99" s="127" t="str">
        <f>N94+N98</f>
        <v>1,992,644.59</v>
      </c>
      <c r="O99" s="92"/>
      <c r="P99" s="1"/>
      <c r="Q99" s="1"/>
    </row>
    <row r="100" ht="12.75" customHeight="1">
      <c r="A100" s="112" t="s">
        <v>107</v>
      </c>
      <c r="B100" s="130"/>
      <c r="C100" s="113" t="s">
        <v>108</v>
      </c>
      <c r="D100" s="139"/>
      <c r="E100" s="139"/>
      <c r="F100" s="139"/>
      <c r="G100" s="139"/>
      <c r="H100" s="139"/>
      <c r="I100" s="93"/>
      <c r="J100" s="93"/>
      <c r="K100" s="109"/>
      <c r="L100" s="109"/>
      <c r="M100" s="114"/>
      <c r="N100" s="109"/>
      <c r="O100" s="92"/>
      <c r="P100" s="1"/>
      <c r="Q100" s="1"/>
    </row>
    <row r="101" ht="27.0" customHeight="1">
      <c r="A101" s="112"/>
      <c r="B101" s="130"/>
      <c r="C101" s="115" t="s">
        <v>109</v>
      </c>
      <c r="D101" s="139"/>
      <c r="E101" s="139"/>
      <c r="F101" s="139"/>
      <c r="G101" s="139"/>
      <c r="H101" s="139"/>
      <c r="I101" s="93"/>
      <c r="J101" s="93"/>
      <c r="K101" s="109"/>
      <c r="L101" s="109"/>
      <c r="M101" s="114"/>
      <c r="N101" s="109"/>
      <c r="O101" s="92"/>
      <c r="P101" s="1"/>
      <c r="Q101" s="1"/>
    </row>
    <row r="102" ht="18.0" customHeight="1">
      <c r="A102" s="117" t="s">
        <v>110</v>
      </c>
      <c r="B102" s="118" t="s">
        <v>317</v>
      </c>
      <c r="C102" s="119" t="s">
        <v>318</v>
      </c>
      <c r="D102" s="109">
        <v>0.0</v>
      </c>
      <c r="E102" s="109">
        <v>0.0</v>
      </c>
      <c r="F102" s="109">
        <v>0.0</v>
      </c>
      <c r="G102" s="109">
        <v>179783.794</v>
      </c>
      <c r="H102" s="109" t="str">
        <f t="shared" ref="H102:H103" si="78">SUM(D102:G102)</f>
        <v>179,783.79</v>
      </c>
      <c r="I102" s="93"/>
      <c r="J102" s="93" t="s">
        <v>113</v>
      </c>
      <c r="K102" s="109"/>
      <c r="L102" s="109" t="str">
        <f t="shared" ref="L102:L104" si="79">H102*1.18</f>
        <v>212,144.88</v>
      </c>
      <c r="M102" s="114" t="str">
        <f t="shared" ref="M102:M105" si="80">N102/L102</f>
        <v>1.00</v>
      </c>
      <c r="N102" s="109" t="str">
        <f>L102</f>
        <v>212,144.88</v>
      </c>
      <c r="O102" s="92"/>
      <c r="P102" s="1"/>
      <c r="Q102" s="1"/>
    </row>
    <row r="103" ht="20.25" customHeight="1">
      <c r="A103" s="117" t="s">
        <v>114</v>
      </c>
      <c r="B103" s="155" t="s">
        <v>319</v>
      </c>
      <c r="C103" s="119" t="s">
        <v>320</v>
      </c>
      <c r="D103" s="109">
        <v>0.0</v>
      </c>
      <c r="E103" s="109">
        <v>0.0</v>
      </c>
      <c r="F103" s="109">
        <v>0.0</v>
      </c>
      <c r="G103" s="109">
        <v>3366.17</v>
      </c>
      <c r="H103" s="109" t="str">
        <f t="shared" si="78"/>
        <v>3,366.17</v>
      </c>
      <c r="I103" s="93"/>
      <c r="J103" s="93"/>
      <c r="K103" s="109"/>
      <c r="L103" s="109" t="str">
        <f t="shared" si="79"/>
        <v>3,972.08</v>
      </c>
      <c r="M103" s="114" t="str">
        <f t="shared" si="80"/>
        <v>1.00</v>
      </c>
      <c r="N103" s="156">
        <v>3972.08</v>
      </c>
      <c r="O103" s="92"/>
      <c r="P103" s="1"/>
      <c r="Q103" s="1"/>
    </row>
    <row r="104" ht="41.25" customHeight="1">
      <c r="A104" s="117" t="s">
        <v>321</v>
      </c>
      <c r="B104" s="157" t="s">
        <v>322</v>
      </c>
      <c r="C104" s="135" t="s">
        <v>323</v>
      </c>
      <c r="D104" s="109">
        <v>0.0</v>
      </c>
      <c r="E104" s="109">
        <v>0.0</v>
      </c>
      <c r="F104" s="109">
        <v>0.0</v>
      </c>
      <c r="G104" s="109" t="str">
        <f>(3908.4815/1.18)</f>
        <v>3,312.27</v>
      </c>
      <c r="H104" s="109" t="str">
        <f t="shared" ref="H104:H105" si="81">G104</f>
        <v>3,312.27</v>
      </c>
      <c r="I104" s="120"/>
      <c r="J104" s="93"/>
      <c r="K104" s="109"/>
      <c r="L104" s="109" t="str">
        <f t="shared" si="79"/>
        <v>3,908.48</v>
      </c>
      <c r="M104" s="114" t="str">
        <f t="shared" si="80"/>
        <v>1.00</v>
      </c>
      <c r="N104" s="109" t="str">
        <f t="shared" ref="N104:N105" si="82">L104</f>
        <v>3,908.48</v>
      </c>
      <c r="O104" s="92"/>
      <c r="P104" s="1"/>
      <c r="Q104" s="1"/>
    </row>
    <row r="105" ht="21.0" customHeight="1">
      <c r="A105" s="117" t="s">
        <v>119</v>
      </c>
      <c r="B105" s="157" t="s">
        <v>324</v>
      </c>
      <c r="C105" s="135" t="s">
        <v>325</v>
      </c>
      <c r="D105" s="109">
        <v>0.0</v>
      </c>
      <c r="E105" s="109">
        <v>0.0</v>
      </c>
      <c r="F105" s="109">
        <v>0.0</v>
      </c>
      <c r="G105" s="109" t="str">
        <f>335.544</f>
        <v>335.54</v>
      </c>
      <c r="H105" s="109" t="str">
        <f t="shared" si="81"/>
        <v>335.54</v>
      </c>
      <c r="I105" s="120"/>
      <c r="J105" s="93"/>
      <c r="K105" s="109"/>
      <c r="L105" s="109" t="str">
        <f>G105</f>
        <v>335.54</v>
      </c>
      <c r="M105" s="114" t="str">
        <f t="shared" si="80"/>
        <v>1.00</v>
      </c>
      <c r="N105" s="109" t="str">
        <f t="shared" si="82"/>
        <v>335.54</v>
      </c>
      <c r="O105" s="92"/>
      <c r="P105" s="1"/>
      <c r="Q105" s="1"/>
    </row>
    <row r="106" ht="12.75" customHeight="1">
      <c r="A106" s="112"/>
      <c r="B106" s="130"/>
      <c r="C106" s="113" t="s">
        <v>157</v>
      </c>
      <c r="D106" s="143" t="str">
        <f t="shared" ref="D106:F106" si="83">SUM(D102:D104)</f>
        <v>0.00</v>
      </c>
      <c r="E106" s="143" t="str">
        <f t="shared" si="83"/>
        <v>0.00</v>
      </c>
      <c r="F106" s="143" t="str">
        <f t="shared" si="83"/>
        <v>0.00</v>
      </c>
      <c r="G106" s="139" t="str">
        <f>SUM(G102:G105)</f>
        <v>186,797.78</v>
      </c>
      <c r="H106" s="139" t="str">
        <f t="shared" ref="H106:H110" si="85">SUM(D106:G106)</f>
        <v>186,797.78</v>
      </c>
      <c r="I106" s="158" t="str">
        <f>G106*3.92*1.18</f>
        <v>  864,051.81   </v>
      </c>
      <c r="J106" s="93"/>
      <c r="K106" s="109"/>
      <c r="L106" s="127">
        <v>220360.99</v>
      </c>
      <c r="M106" s="114"/>
      <c r="N106" s="127">
        <v>220360.99</v>
      </c>
      <c r="O106" s="92"/>
      <c r="P106" s="1"/>
      <c r="Q106" s="1"/>
    </row>
    <row r="107" ht="12.75" customHeight="1">
      <c r="A107" s="112"/>
      <c r="B107" s="130"/>
      <c r="C107" s="113" t="s">
        <v>158</v>
      </c>
      <c r="D107" s="139" t="str">
        <f t="shared" ref="D107:G107" si="84">D99+D106</f>
        <v>133,737.15</v>
      </c>
      <c r="E107" s="139" t="str">
        <f t="shared" si="84"/>
        <v>18,753.03</v>
      </c>
      <c r="F107" s="139" t="str">
        <f t="shared" si="84"/>
        <v>1,444,781.82</v>
      </c>
      <c r="G107" s="139" t="str">
        <f t="shared" si="84"/>
        <v>291,126.75</v>
      </c>
      <c r="H107" s="139" t="str">
        <f t="shared" si="85"/>
        <v>1,888,398.75</v>
      </c>
      <c r="I107" s="93"/>
      <c r="J107" s="93"/>
      <c r="K107" s="109"/>
      <c r="L107" s="127" t="str">
        <f>L99+L106</f>
        <v>2,223,874.25</v>
      </c>
      <c r="M107" s="114"/>
      <c r="N107" s="127" t="str">
        <f>N99+N106</f>
        <v>2,213,005.58</v>
      </c>
      <c r="O107" s="92"/>
      <c r="P107" s="92"/>
      <c r="Q107" s="1"/>
    </row>
    <row r="108" ht="27.75" customHeight="1">
      <c r="A108" s="112" t="s">
        <v>162</v>
      </c>
      <c r="B108" s="118" t="s">
        <v>163</v>
      </c>
      <c r="C108" s="119" t="s">
        <v>326</v>
      </c>
      <c r="D108" s="139" t="str">
        <f t="shared" ref="D108:G108" si="86">D107*0.02</f>
        <v>2,674.74</v>
      </c>
      <c r="E108" s="139" t="str">
        <f t="shared" si="86"/>
        <v>375.06</v>
      </c>
      <c r="F108" s="139" t="str">
        <f t="shared" si="86"/>
        <v>28,895.64</v>
      </c>
      <c r="G108" s="139" t="str">
        <f t="shared" si="86"/>
        <v>5,822.53</v>
      </c>
      <c r="H108" s="139" t="str">
        <f t="shared" si="85"/>
        <v>37,767.97</v>
      </c>
      <c r="I108" s="93"/>
      <c r="J108" s="93"/>
      <c r="K108" s="109"/>
      <c r="L108" s="127" t="str">
        <f>H108*1.18</f>
        <v>44,566.21</v>
      </c>
      <c r="M108" s="140" t="str">
        <f>N108/L108</f>
        <v>0.16</v>
      </c>
      <c r="N108" s="159">
        <v>7062.07</v>
      </c>
      <c r="O108" s="92"/>
      <c r="P108" s="1"/>
      <c r="Q108" s="1"/>
    </row>
    <row r="109" ht="23.25" customHeight="1">
      <c r="A109" s="160" t="s">
        <v>165</v>
      </c>
      <c r="B109" s="161"/>
      <c r="C109" s="162" t="s">
        <v>327</v>
      </c>
      <c r="D109" s="163" t="str">
        <f t="shared" ref="D109:G109" si="87">D107+D108</f>
        <v>136,411.89</v>
      </c>
      <c r="E109" s="163" t="str">
        <f t="shared" si="87"/>
        <v>19,128.09</v>
      </c>
      <c r="F109" s="163" t="str">
        <f t="shared" si="87"/>
        <v>1,473,677.46</v>
      </c>
      <c r="G109" s="163" t="str">
        <f t="shared" si="87"/>
        <v>296,949.28</v>
      </c>
      <c r="H109" s="163" t="str">
        <f t="shared" si="85"/>
        <v>1,926,166.72</v>
      </c>
      <c r="I109" s="164"/>
      <c r="J109" s="164"/>
      <c r="K109" s="165"/>
      <c r="L109" s="166">
        <v>2268440.456</v>
      </c>
      <c r="M109" s="167"/>
      <c r="N109" s="168">
        <v>2220067.66</v>
      </c>
      <c r="O109" s="92"/>
      <c r="P109" s="92"/>
      <c r="Q109" s="1"/>
    </row>
    <row r="110" ht="23.25" customHeight="1">
      <c r="A110" s="169" t="s">
        <v>167</v>
      </c>
      <c r="B110" s="170"/>
      <c r="C110" s="171" t="s">
        <v>328</v>
      </c>
      <c r="D110" s="172" t="str">
        <f t="shared" ref="D110:F110" si="88">D109*0.18</f>
        <v>24,554.14</v>
      </c>
      <c r="E110" s="172" t="str">
        <f t="shared" si="88"/>
        <v>3,443.06</v>
      </c>
      <c r="F110" s="172" t="str">
        <f t="shared" si="88"/>
        <v>265,261.94</v>
      </c>
      <c r="G110" s="172" t="str">
        <f>(G109-G105-G20-G16)*0.18</f>
        <v>49,014.60</v>
      </c>
      <c r="H110" s="173" t="str">
        <f t="shared" si="85"/>
        <v>342,273.74</v>
      </c>
      <c r="I110" s="174"/>
      <c r="J110" s="174"/>
      <c r="K110" s="175"/>
      <c r="L110" s="175"/>
      <c r="M110" s="176"/>
      <c r="N110" s="175"/>
      <c r="O110" s="177"/>
      <c r="P110" s="178"/>
      <c r="Q110" s="178"/>
    </row>
    <row r="111" ht="21.0" customHeight="1">
      <c r="A111" s="179" t="s">
        <v>169</v>
      </c>
      <c r="B111" s="180"/>
      <c r="C111" s="181" t="s">
        <v>329</v>
      </c>
      <c r="D111" s="166" t="str">
        <f>D109+D110</f>
        <v>160,966.03</v>
      </c>
      <c r="E111" s="166">
        <v>22571.14</v>
      </c>
      <c r="F111" s="166" t="str">
        <f t="shared" ref="F111:G111" si="89">F109+F110</f>
        <v>1,738,939.40</v>
      </c>
      <c r="G111" s="166" t="str">
        <f t="shared" si="89"/>
        <v>345,963.88</v>
      </c>
      <c r="H111" s="166">
        <v>2268440.456</v>
      </c>
      <c r="I111" s="182"/>
      <c r="J111" s="182"/>
      <c r="K111" s="183"/>
      <c r="L111" s="166">
        <v>2268440.456</v>
      </c>
      <c r="M111" s="167"/>
      <c r="N111" s="168">
        <v>2220067.66</v>
      </c>
      <c r="O111" s="92"/>
      <c r="P111" s="1"/>
      <c r="Q111" s="1"/>
    </row>
    <row r="112" ht="38.25" customHeight="1">
      <c r="A112" s="112" t="s">
        <v>171</v>
      </c>
      <c r="B112" s="123" t="s">
        <v>330</v>
      </c>
      <c r="C112" s="184" t="s">
        <v>331</v>
      </c>
      <c r="D112" s="109"/>
      <c r="E112" s="109"/>
      <c r="F112" s="109"/>
      <c r="G112" s="109"/>
      <c r="H112" s="109"/>
      <c r="I112" s="93"/>
      <c r="J112" s="93"/>
      <c r="K112" s="109"/>
      <c r="L112" s="109">
        <v>102126.6</v>
      </c>
      <c r="M112" s="114" t="str">
        <f>N112/L112</f>
        <v>1.00</v>
      </c>
      <c r="N112" s="109" t="str">
        <f>L112</f>
        <v>102,126.60</v>
      </c>
      <c r="O112" s="92"/>
      <c r="P112" s="1"/>
      <c r="Q112" s="1"/>
    </row>
    <row r="113" ht="40.5" customHeight="1">
      <c r="A113" s="112" t="s">
        <v>332</v>
      </c>
      <c r="B113" s="123" t="s">
        <v>333</v>
      </c>
      <c r="C113" s="135" t="s">
        <v>334</v>
      </c>
      <c r="D113" s="109"/>
      <c r="E113" s="109"/>
      <c r="F113" s="109"/>
      <c r="G113" s="109"/>
      <c r="H113" s="109"/>
      <c r="I113" s="93"/>
      <c r="J113" s="93"/>
      <c r="K113" s="109"/>
      <c r="L113" s="109">
        <v>443498.28</v>
      </c>
      <c r="M113" s="114">
        <v>0.99</v>
      </c>
      <c r="N113" s="109">
        <v>443459.58</v>
      </c>
      <c r="O113" s="92"/>
      <c r="P113" s="1"/>
      <c r="Q113" s="1"/>
    </row>
    <row r="114" ht="36.75" customHeight="1">
      <c r="A114" s="112" t="s">
        <v>335</v>
      </c>
      <c r="B114" s="123" t="s">
        <v>336</v>
      </c>
      <c r="C114" s="184" t="s">
        <v>337</v>
      </c>
      <c r="D114" s="109"/>
      <c r="E114" s="109"/>
      <c r="F114" s="109"/>
      <c r="G114" s="109"/>
      <c r="H114" s="109"/>
      <c r="I114" s="93"/>
      <c r="J114" s="93"/>
      <c r="K114" s="109"/>
      <c r="L114" s="109">
        <v>85716.73</v>
      </c>
      <c r="M114" s="114" t="str">
        <f>N114/L114</f>
        <v>1.00</v>
      </c>
      <c r="N114" s="109" t="str">
        <f>L114</f>
        <v>85,716.73</v>
      </c>
      <c r="O114" s="92"/>
      <c r="P114" s="1"/>
      <c r="Q114" s="1"/>
    </row>
    <row r="115" ht="12.75" customHeight="1">
      <c r="A115" s="112"/>
      <c r="B115" s="184"/>
      <c r="C115" s="112" t="s">
        <v>338</v>
      </c>
      <c r="D115" s="144"/>
      <c r="E115" s="144"/>
      <c r="F115" s="144"/>
      <c r="G115" s="144"/>
      <c r="H115" s="185"/>
      <c r="I115" s="93"/>
      <c r="J115" s="93"/>
      <c r="K115" s="109"/>
      <c r="L115" s="139" t="str">
        <f>SUM(L112:L114)</f>
        <v>631,341.61</v>
      </c>
      <c r="M115" s="114"/>
      <c r="N115" s="127" t="str">
        <f>N112+N113+N114</f>
        <v>631,302.91</v>
      </c>
      <c r="O115" s="92"/>
      <c r="P115" s="1"/>
      <c r="Q115" s="1"/>
    </row>
    <row r="116" ht="24.0" customHeight="1">
      <c r="A116" s="186"/>
      <c r="B116" s="187"/>
      <c r="C116" s="188" t="s">
        <v>339</v>
      </c>
      <c r="D116" s="189"/>
      <c r="E116" s="33"/>
      <c r="F116" s="33"/>
      <c r="G116" s="34"/>
      <c r="H116" s="190"/>
      <c r="I116" s="191"/>
      <c r="J116" s="191"/>
      <c r="K116" s="183"/>
      <c r="L116" s="168" t="str">
        <f>L109+L115</f>
        <v>2,899,782.07</v>
      </c>
      <c r="M116" s="167"/>
      <c r="N116" s="192">
        <v>2851370.56701</v>
      </c>
      <c r="O116" s="129"/>
      <c r="P116" s="129"/>
      <c r="Q116" s="129"/>
    </row>
    <row r="117" ht="12.75" customHeight="1">
      <c r="A117" s="88"/>
      <c r="B117" s="88"/>
      <c r="C117" s="88"/>
      <c r="D117" s="89"/>
      <c r="E117" s="89"/>
      <c r="F117" s="89"/>
      <c r="G117" s="89"/>
      <c r="H117" s="89"/>
      <c r="I117" s="93"/>
      <c r="J117" s="93"/>
      <c r="K117" s="95"/>
      <c r="L117" s="95"/>
      <c r="M117" s="96"/>
      <c r="N117" s="193"/>
      <c r="O117" s="92"/>
      <c r="P117" s="1"/>
      <c r="Q117" s="1"/>
    </row>
    <row r="118" ht="34.5" customHeight="1">
      <c r="A118" s="149" t="s">
        <v>340</v>
      </c>
      <c r="O118" s="92"/>
      <c r="P118" s="1"/>
      <c r="Q118" s="1"/>
    </row>
    <row r="119" ht="12.75" customHeight="1">
      <c r="A119" s="88" t="s">
        <v>185</v>
      </c>
      <c r="B119" s="101"/>
      <c r="C119" s="101"/>
      <c r="D119" s="102"/>
      <c r="E119" s="102"/>
      <c r="F119" s="102"/>
      <c r="G119" s="102"/>
      <c r="H119" s="102"/>
      <c r="I119" s="93"/>
      <c r="J119" s="93"/>
      <c r="K119" s="95"/>
      <c r="L119" s="95"/>
      <c r="M119" s="96"/>
      <c r="N119" s="95"/>
      <c r="O119" s="92"/>
      <c r="P119" s="1"/>
      <c r="Q119" s="1"/>
    </row>
    <row r="120" ht="12.75" customHeight="1">
      <c r="A120" s="194"/>
      <c r="B120" s="194"/>
      <c r="C120" s="194"/>
      <c r="D120" s="89"/>
      <c r="E120" s="89"/>
      <c r="F120" s="195" t="str">
        <f>N195</f>
        <v>2,048,916.77</v>
      </c>
      <c r="G120" s="196"/>
      <c r="H120" s="102" t="s">
        <v>10</v>
      </c>
      <c r="I120" s="93"/>
      <c r="J120" s="93"/>
      <c r="K120" s="95"/>
      <c r="L120" s="95"/>
      <c r="M120" s="96"/>
      <c r="N120" s="95"/>
      <c r="O120" s="92"/>
      <c r="P120" s="1"/>
      <c r="Q120" s="1"/>
    </row>
    <row r="121" ht="12.75" customHeight="1">
      <c r="A121" s="104" t="s">
        <v>11</v>
      </c>
      <c r="B121" s="104" t="s">
        <v>12</v>
      </c>
      <c r="C121" s="104" t="s">
        <v>13</v>
      </c>
      <c r="D121" s="105" t="s">
        <v>14</v>
      </c>
      <c r="E121" s="33"/>
      <c r="F121" s="33"/>
      <c r="G121" s="34"/>
      <c r="H121" s="104" t="s">
        <v>15</v>
      </c>
      <c r="I121" s="93"/>
      <c r="J121" s="93"/>
      <c r="K121" s="105" t="s">
        <v>187</v>
      </c>
      <c r="L121" s="33"/>
      <c r="M121" s="33"/>
      <c r="N121" s="34"/>
      <c r="O121" s="92"/>
      <c r="P121" s="1"/>
      <c r="Q121" s="1"/>
    </row>
    <row r="122" ht="38.25" customHeight="1">
      <c r="A122" s="35"/>
      <c r="B122" s="35"/>
      <c r="C122" s="35"/>
      <c r="D122" s="106" t="s">
        <v>16</v>
      </c>
      <c r="E122" s="106" t="s">
        <v>17</v>
      </c>
      <c r="F122" s="106" t="s">
        <v>18</v>
      </c>
      <c r="G122" s="106" t="s">
        <v>19</v>
      </c>
      <c r="H122" s="35"/>
      <c r="I122" s="93"/>
      <c r="J122" s="93"/>
      <c r="K122" s="107" t="s">
        <v>341</v>
      </c>
      <c r="L122" s="107" t="s">
        <v>190</v>
      </c>
      <c r="M122" s="108" t="s">
        <v>191</v>
      </c>
      <c r="N122" s="109" t="s">
        <v>192</v>
      </c>
      <c r="O122" s="92"/>
      <c r="P122" s="1"/>
      <c r="Q122" s="1"/>
    </row>
    <row r="123" ht="12.75" customHeight="1">
      <c r="A123" s="110">
        <v>1.0</v>
      </c>
      <c r="B123" s="110">
        <v>2.0</v>
      </c>
      <c r="C123" s="110">
        <v>3.0</v>
      </c>
      <c r="D123" s="110">
        <v>4.0</v>
      </c>
      <c r="E123" s="110">
        <v>5.0</v>
      </c>
      <c r="F123" s="110">
        <v>6.0</v>
      </c>
      <c r="G123" s="110">
        <v>7.0</v>
      </c>
      <c r="H123" s="110">
        <v>8.0</v>
      </c>
      <c r="I123" s="93"/>
      <c r="J123" s="93"/>
      <c r="K123" s="111">
        <v>9.0</v>
      </c>
      <c r="L123" s="111" t="s">
        <v>193</v>
      </c>
      <c r="M123" s="111" t="s">
        <v>194</v>
      </c>
      <c r="N123" s="111" t="s">
        <v>195</v>
      </c>
      <c r="O123" s="92"/>
      <c r="P123" s="1"/>
      <c r="Q123" s="1"/>
    </row>
    <row r="124" ht="12.75" customHeight="1">
      <c r="A124" s="110" t="s">
        <v>20</v>
      </c>
      <c r="B124" s="112"/>
      <c r="C124" s="113" t="s">
        <v>21</v>
      </c>
      <c r="D124" s="110"/>
      <c r="E124" s="110"/>
      <c r="F124" s="110"/>
      <c r="G124" s="110"/>
      <c r="H124" s="110"/>
      <c r="I124" s="93"/>
      <c r="J124" s="93"/>
      <c r="K124" s="109"/>
      <c r="L124" s="109"/>
      <c r="M124" s="114"/>
      <c r="N124" s="109"/>
      <c r="O124" s="92"/>
      <c r="P124" s="1"/>
      <c r="Q124" s="1"/>
    </row>
    <row r="125" ht="12.75" customHeight="1">
      <c r="A125" s="110"/>
      <c r="B125" s="112"/>
      <c r="C125" s="115" t="s">
        <v>22</v>
      </c>
      <c r="D125" s="110"/>
      <c r="E125" s="110"/>
      <c r="F125" s="110"/>
      <c r="G125" s="110"/>
      <c r="H125" s="110"/>
      <c r="I125" s="93"/>
      <c r="J125" s="93"/>
      <c r="K125" s="109"/>
      <c r="L125" s="109"/>
      <c r="M125" s="114"/>
      <c r="N125" s="109"/>
      <c r="O125" s="92"/>
      <c r="P125" s="1"/>
      <c r="Q125" s="1"/>
    </row>
    <row r="126" ht="12.75" customHeight="1">
      <c r="A126" s="197" t="s">
        <v>265</v>
      </c>
      <c r="B126" s="130" t="s">
        <v>204</v>
      </c>
      <c r="C126" s="141" t="s">
        <v>205</v>
      </c>
      <c r="D126" s="144">
        <v>665.75</v>
      </c>
      <c r="E126" s="144">
        <v>0.0</v>
      </c>
      <c r="F126" s="144">
        <v>0.0</v>
      </c>
      <c r="G126" s="144">
        <v>0.0</v>
      </c>
      <c r="H126" s="144" t="str">
        <f t="shared" ref="H126:H128" si="90">SUM(D126:G126)</f>
        <v>665.75</v>
      </c>
      <c r="I126" s="93"/>
      <c r="J126" s="93"/>
      <c r="K126" s="109" t="str">
        <f t="shared" ref="K126:K127" si="91">(D126+E126)*1.034+F126+G126</f>
        <v>688.39</v>
      </c>
      <c r="L126" s="109" t="str">
        <f t="shared" ref="L126:L127" si="92">K126*1.18</f>
        <v>812.29</v>
      </c>
      <c r="M126" s="114" t="str">
        <f t="shared" ref="M126:M127" si="93">N126/L126</f>
        <v>0.26</v>
      </c>
      <c r="N126" s="109">
        <v>212.0</v>
      </c>
      <c r="O126" s="92"/>
      <c r="P126" s="1"/>
      <c r="Q126" s="1"/>
    </row>
    <row r="127" ht="12.75" customHeight="1">
      <c r="A127" s="198"/>
      <c r="B127" s="130" t="s">
        <v>207</v>
      </c>
      <c r="C127" s="199" t="s">
        <v>342</v>
      </c>
      <c r="D127" s="200">
        <v>214.07</v>
      </c>
      <c r="E127" s="201">
        <v>0.0</v>
      </c>
      <c r="F127" s="201">
        <v>0.0</v>
      </c>
      <c r="G127" s="201">
        <v>0.0</v>
      </c>
      <c r="H127" s="201" t="str">
        <f t="shared" si="90"/>
        <v>214.07</v>
      </c>
      <c r="I127" s="93"/>
      <c r="J127" s="93"/>
      <c r="K127" s="109" t="str">
        <f t="shared" si="91"/>
        <v>221.35</v>
      </c>
      <c r="L127" s="109" t="str">
        <f t="shared" si="92"/>
        <v>261.19</v>
      </c>
      <c r="M127" s="114" t="str">
        <f t="shared" si="93"/>
        <v>1.00</v>
      </c>
      <c r="N127" s="109" t="str">
        <f>L127</f>
        <v>261.19</v>
      </c>
      <c r="O127" s="92"/>
      <c r="P127" s="1"/>
      <c r="Q127" s="1"/>
    </row>
    <row r="128" ht="12.75" customHeight="1">
      <c r="A128" s="110"/>
      <c r="B128" s="130"/>
      <c r="C128" s="113" t="s">
        <v>29</v>
      </c>
      <c r="D128" s="139" t="str">
        <f>D126+D127</f>
        <v>879.82</v>
      </c>
      <c r="E128" s="139" t="str">
        <f t="shared" ref="E128:G128" si="94">E126</f>
        <v>0.00</v>
      </c>
      <c r="F128" s="139" t="str">
        <f t="shared" si="94"/>
        <v>0.00</v>
      </c>
      <c r="G128" s="139" t="str">
        <f t="shared" si="94"/>
        <v>0.00</v>
      </c>
      <c r="H128" s="139" t="str">
        <f t="shared" si="90"/>
        <v>879.82</v>
      </c>
      <c r="I128" s="93"/>
      <c r="J128" s="93"/>
      <c r="K128" s="127" t="str">
        <f t="shared" ref="K128:L128" si="95">SUM(K126:K127)</f>
        <v>909.73</v>
      </c>
      <c r="L128" s="127" t="str">
        <f t="shared" si="95"/>
        <v>1,073.49</v>
      </c>
      <c r="M128" s="114"/>
      <c r="N128" s="127" t="str">
        <f>SUM(N126:N127)</f>
        <v>473.19</v>
      </c>
      <c r="O128" s="92"/>
      <c r="P128" s="1"/>
      <c r="Q128" s="1"/>
    </row>
    <row r="129" ht="12.75" customHeight="1">
      <c r="A129" s="110" t="s">
        <v>30</v>
      </c>
      <c r="B129" s="130"/>
      <c r="C129" s="113" t="s">
        <v>31</v>
      </c>
      <c r="D129" s="110"/>
      <c r="E129" s="110"/>
      <c r="F129" s="110"/>
      <c r="G129" s="110"/>
      <c r="H129" s="110"/>
      <c r="I129" s="93"/>
      <c r="J129" s="93"/>
      <c r="K129" s="109"/>
      <c r="L129" s="109"/>
      <c r="M129" s="114"/>
      <c r="N129" s="109"/>
      <c r="O129" s="92"/>
      <c r="P129" s="1"/>
      <c r="Q129" s="1"/>
    </row>
    <row r="130" ht="12.75" customHeight="1">
      <c r="A130" s="110"/>
      <c r="B130" s="130"/>
      <c r="C130" s="113" t="s">
        <v>32</v>
      </c>
      <c r="D130" s="110"/>
      <c r="E130" s="110"/>
      <c r="F130" s="110"/>
      <c r="G130" s="110"/>
      <c r="H130" s="110"/>
      <c r="I130" s="93"/>
      <c r="J130" s="93"/>
      <c r="K130" s="109"/>
      <c r="L130" s="109"/>
      <c r="M130" s="114"/>
      <c r="N130" s="109"/>
      <c r="O130" s="92"/>
      <c r="P130" s="1"/>
      <c r="Q130" s="1"/>
    </row>
    <row r="131" ht="12.75" customHeight="1">
      <c r="A131" s="197"/>
      <c r="B131" s="130" t="s">
        <v>215</v>
      </c>
      <c r="C131" s="135" t="s">
        <v>343</v>
      </c>
      <c r="D131" s="109">
        <v>1621608.41</v>
      </c>
      <c r="E131" s="109">
        <v>0.0</v>
      </c>
      <c r="F131" s="109">
        <v>0.0</v>
      </c>
      <c r="G131" s="109">
        <v>0.0</v>
      </c>
      <c r="H131" s="144" t="str">
        <f t="shared" ref="H131:H136" si="96">SUM(D131:G131)</f>
        <v>1,621,608.41</v>
      </c>
      <c r="I131" s="93"/>
      <c r="J131" s="93"/>
      <c r="K131" s="109" t="str">
        <f t="shared" ref="K131:K136" si="97">(D131+E131)*1.034+F131+G131</f>
        <v>1,676,743.10</v>
      </c>
      <c r="L131" s="109" t="str">
        <f t="shared" ref="L131:L136" si="98">K131*1.18</f>
        <v>1,978,556.85</v>
      </c>
      <c r="M131" s="114" t="str">
        <f t="shared" ref="M131:M136" si="99">N131/L131</f>
        <v>0.94</v>
      </c>
      <c r="N131" s="109">
        <v>1857908.09</v>
      </c>
      <c r="O131" s="92"/>
      <c r="P131" s="1"/>
      <c r="Q131" s="1"/>
    </row>
    <row r="132" ht="12.75" customHeight="1">
      <c r="A132" s="197"/>
      <c r="B132" s="130" t="s">
        <v>217</v>
      </c>
      <c r="C132" s="135" t="s">
        <v>344</v>
      </c>
      <c r="D132" s="109">
        <v>6891.11</v>
      </c>
      <c r="E132" s="109">
        <v>0.0</v>
      </c>
      <c r="F132" s="109">
        <v>0.0</v>
      </c>
      <c r="G132" s="109">
        <v>0.0</v>
      </c>
      <c r="H132" s="144" t="str">
        <f t="shared" si="96"/>
        <v>6,891.11</v>
      </c>
      <c r="I132" s="93"/>
      <c r="J132" s="93"/>
      <c r="K132" s="109" t="str">
        <f t="shared" si="97"/>
        <v>7,125.41</v>
      </c>
      <c r="L132" s="109" t="str">
        <f t="shared" si="98"/>
        <v>8,407.98</v>
      </c>
      <c r="M132" s="114" t="str">
        <f t="shared" si="99"/>
        <v>1.00</v>
      </c>
      <c r="N132" s="109" t="str">
        <f t="shared" ref="N132:N136" si="100">L132</f>
        <v>8,407.98</v>
      </c>
      <c r="O132" s="92"/>
      <c r="P132" s="1"/>
      <c r="Q132" s="1"/>
    </row>
    <row r="133" ht="12.75" customHeight="1">
      <c r="A133" s="197"/>
      <c r="B133" s="130" t="s">
        <v>219</v>
      </c>
      <c r="C133" s="135" t="s">
        <v>249</v>
      </c>
      <c r="D133" s="109">
        <v>2246.75</v>
      </c>
      <c r="E133" s="109">
        <v>0.0</v>
      </c>
      <c r="F133" s="109">
        <v>0.0</v>
      </c>
      <c r="G133" s="109">
        <v>0.0</v>
      </c>
      <c r="H133" s="144" t="str">
        <f t="shared" si="96"/>
        <v>2,246.75</v>
      </c>
      <c r="I133" s="93"/>
      <c r="J133" s="93"/>
      <c r="K133" s="109" t="str">
        <f t="shared" si="97"/>
        <v>2,323.14</v>
      </c>
      <c r="L133" s="109" t="str">
        <f t="shared" si="98"/>
        <v>2,741.30</v>
      </c>
      <c r="M133" s="114" t="str">
        <f t="shared" si="99"/>
        <v>1.00</v>
      </c>
      <c r="N133" s="109" t="str">
        <f t="shared" si="100"/>
        <v>2,741.30</v>
      </c>
      <c r="O133" s="92"/>
      <c r="P133" s="1"/>
      <c r="Q133" s="1"/>
    </row>
    <row r="134" ht="36.0" customHeight="1">
      <c r="A134" s="197"/>
      <c r="B134" s="130" t="s">
        <v>221</v>
      </c>
      <c r="C134" s="135" t="s">
        <v>345</v>
      </c>
      <c r="D134" s="109">
        <v>32478.68</v>
      </c>
      <c r="E134" s="109">
        <v>0.0</v>
      </c>
      <c r="F134" s="109">
        <v>0.0</v>
      </c>
      <c r="G134" s="109">
        <v>0.0</v>
      </c>
      <c r="H134" s="144" t="str">
        <f t="shared" si="96"/>
        <v>32,478.68</v>
      </c>
      <c r="I134" s="93"/>
      <c r="J134" s="93"/>
      <c r="K134" s="109" t="str">
        <f t="shared" si="97"/>
        <v>33,582.96</v>
      </c>
      <c r="L134" s="109" t="str">
        <f t="shared" si="98"/>
        <v>39,627.89</v>
      </c>
      <c r="M134" s="114" t="str">
        <f t="shared" si="99"/>
        <v>1.00</v>
      </c>
      <c r="N134" s="109" t="str">
        <f t="shared" si="100"/>
        <v>39,627.89</v>
      </c>
      <c r="O134" s="92"/>
      <c r="P134" s="1"/>
      <c r="Q134" s="1"/>
    </row>
    <row r="135" ht="12.75" customHeight="1">
      <c r="A135" s="197"/>
      <c r="B135" s="130" t="s">
        <v>224</v>
      </c>
      <c r="C135" s="135" t="s">
        <v>252</v>
      </c>
      <c r="D135" s="109">
        <v>4101.74</v>
      </c>
      <c r="E135" s="109">
        <v>0.0</v>
      </c>
      <c r="F135" s="109">
        <v>0.0</v>
      </c>
      <c r="G135" s="109">
        <v>0.0</v>
      </c>
      <c r="H135" s="144" t="str">
        <f t="shared" si="96"/>
        <v>4,101.74</v>
      </c>
      <c r="I135" s="93"/>
      <c r="J135" s="93"/>
      <c r="K135" s="109" t="str">
        <f t="shared" si="97"/>
        <v>4,241.20</v>
      </c>
      <c r="L135" s="109" t="str">
        <f t="shared" si="98"/>
        <v>5,004.62</v>
      </c>
      <c r="M135" s="114" t="str">
        <f t="shared" si="99"/>
        <v>1.00</v>
      </c>
      <c r="N135" s="109" t="str">
        <f t="shared" si="100"/>
        <v>5,004.62</v>
      </c>
      <c r="O135" s="92"/>
      <c r="P135" s="1"/>
      <c r="Q135" s="1"/>
    </row>
    <row r="136" ht="12.75" customHeight="1">
      <c r="A136" s="197" t="s">
        <v>36</v>
      </c>
      <c r="B136" s="136" t="s">
        <v>346</v>
      </c>
      <c r="C136" s="135" t="s">
        <v>347</v>
      </c>
      <c r="D136" s="109">
        <v>28813.56</v>
      </c>
      <c r="E136" s="109">
        <v>0.0</v>
      </c>
      <c r="F136" s="109">
        <v>0.0</v>
      </c>
      <c r="G136" s="109">
        <v>0.0</v>
      </c>
      <c r="H136" s="144" t="str">
        <f t="shared" si="96"/>
        <v>28,813.56</v>
      </c>
      <c r="I136" s="93"/>
      <c r="J136" s="93"/>
      <c r="K136" s="109" t="str">
        <f t="shared" si="97"/>
        <v>29,793.22</v>
      </c>
      <c r="L136" s="109" t="str">
        <f t="shared" si="98"/>
        <v>35,156.00</v>
      </c>
      <c r="M136" s="114" t="str">
        <f t="shared" si="99"/>
        <v>1.00</v>
      </c>
      <c r="N136" s="109" t="str">
        <f t="shared" si="100"/>
        <v>35,156.00</v>
      </c>
      <c r="O136" s="92"/>
      <c r="P136" s="1"/>
      <c r="Q136" s="1"/>
    </row>
    <row r="137" ht="12.75" customHeight="1">
      <c r="A137" s="110"/>
      <c r="B137" s="112"/>
      <c r="C137" s="113" t="s">
        <v>45</v>
      </c>
      <c r="D137" s="139" t="str">
        <f t="shared" ref="D137:H137" si="101">SUM(D131:D136)</f>
        <v>1,696,140.25</v>
      </c>
      <c r="E137" s="139" t="str">
        <f t="shared" si="101"/>
        <v>0.00</v>
      </c>
      <c r="F137" s="139" t="str">
        <f t="shared" si="101"/>
        <v>0.00</v>
      </c>
      <c r="G137" s="139" t="str">
        <f t="shared" si="101"/>
        <v>0.00</v>
      </c>
      <c r="H137" s="139" t="str">
        <f t="shared" si="101"/>
        <v>1,696,140.25</v>
      </c>
      <c r="I137" s="93"/>
      <c r="J137" s="93"/>
      <c r="K137" s="127" t="str">
        <f t="shared" ref="K137:L137" si="102">SUM(K131:K136)</f>
        <v>1,753,809.02</v>
      </c>
      <c r="L137" s="127" t="str">
        <f t="shared" si="102"/>
        <v>2,069,494.64</v>
      </c>
      <c r="M137" s="114"/>
      <c r="N137" s="127" t="str">
        <f>SUM(N131:N136)</f>
        <v>1,948,845.88</v>
      </c>
      <c r="O137" s="92"/>
      <c r="P137" s="1"/>
      <c r="Q137" s="1"/>
    </row>
    <row r="138" ht="12.75" customHeight="1">
      <c r="A138" s="110" t="s">
        <v>46</v>
      </c>
      <c r="B138" s="112"/>
      <c r="C138" s="113" t="s">
        <v>47</v>
      </c>
      <c r="D138" s="110"/>
      <c r="E138" s="110"/>
      <c r="F138" s="110"/>
      <c r="G138" s="110"/>
      <c r="H138" s="110"/>
      <c r="I138" s="93"/>
      <c r="J138" s="93"/>
      <c r="K138" s="109"/>
      <c r="L138" s="109"/>
      <c r="M138" s="114"/>
      <c r="N138" s="109"/>
      <c r="O138" s="92"/>
      <c r="P138" s="1"/>
      <c r="Q138" s="1"/>
    </row>
    <row r="139" ht="25.5" customHeight="1">
      <c r="A139" s="110"/>
      <c r="B139" s="112"/>
      <c r="C139" s="115" t="s">
        <v>48</v>
      </c>
      <c r="D139" s="110"/>
      <c r="E139" s="110"/>
      <c r="F139" s="110"/>
      <c r="G139" s="110"/>
      <c r="H139" s="110"/>
      <c r="I139" s="93"/>
      <c r="J139" s="93"/>
      <c r="K139" s="109"/>
      <c r="L139" s="109"/>
      <c r="M139" s="114"/>
      <c r="N139" s="109"/>
      <c r="O139" s="92"/>
      <c r="P139" s="1"/>
      <c r="Q139" s="1"/>
    </row>
    <row r="140" ht="12.75" customHeight="1">
      <c r="A140" s="197" t="s">
        <v>265</v>
      </c>
      <c r="B140" s="112"/>
      <c r="C140" s="141" t="s">
        <v>49</v>
      </c>
      <c r="D140" s="144">
        <v>0.0</v>
      </c>
      <c r="E140" s="144">
        <v>0.0</v>
      </c>
      <c r="F140" s="144">
        <v>0.0</v>
      </c>
      <c r="G140" s="144">
        <v>0.0</v>
      </c>
      <c r="H140" s="144" t="str">
        <f t="shared" ref="H140:H141" si="104">SUM(D140:G140)</f>
        <v>0.00</v>
      </c>
      <c r="I140" s="93"/>
      <c r="J140" s="93"/>
      <c r="K140" s="109" t="str">
        <f t="shared" ref="K140:K141" si="105">(D140+E140)*1.034</f>
        <v>0.00</v>
      </c>
      <c r="L140" s="109" t="str">
        <f t="shared" ref="L140:L141" si="106">((D140+E140)*1.034+F140+G140)*1.18</f>
        <v>0.00</v>
      </c>
      <c r="M140" s="114"/>
      <c r="N140" s="109" t="str">
        <f>L140</f>
        <v>0.00</v>
      </c>
      <c r="O140" s="92"/>
      <c r="P140" s="1"/>
      <c r="Q140" s="1"/>
    </row>
    <row r="141" ht="12.75" customHeight="1">
      <c r="A141" s="110"/>
      <c r="B141" s="112"/>
      <c r="C141" s="113" t="s">
        <v>50</v>
      </c>
      <c r="D141" s="143" t="str">
        <f t="shared" ref="D141:G141" si="103">SUM(D140)</f>
        <v>0.00</v>
      </c>
      <c r="E141" s="143" t="str">
        <f t="shared" si="103"/>
        <v>0.00</v>
      </c>
      <c r="F141" s="143" t="str">
        <f t="shared" si="103"/>
        <v>0.00</v>
      </c>
      <c r="G141" s="143" t="str">
        <f t="shared" si="103"/>
        <v>0.00</v>
      </c>
      <c r="H141" s="143" t="str">
        <f t="shared" si="104"/>
        <v>0.00</v>
      </c>
      <c r="I141" s="93"/>
      <c r="J141" s="93"/>
      <c r="K141" s="109" t="str">
        <f t="shared" si="105"/>
        <v>0.00</v>
      </c>
      <c r="L141" s="127" t="str">
        <f t="shared" si="106"/>
        <v>0.00</v>
      </c>
      <c r="M141" s="114"/>
      <c r="N141" s="109" t="str">
        <f>N140</f>
        <v>0.00</v>
      </c>
      <c r="O141" s="92"/>
      <c r="P141" s="1"/>
      <c r="Q141" s="1"/>
    </row>
    <row r="142" ht="12.75" customHeight="1">
      <c r="A142" s="110" t="s">
        <v>51</v>
      </c>
      <c r="B142" s="112"/>
      <c r="C142" s="113" t="s">
        <v>52</v>
      </c>
      <c r="D142" s="110"/>
      <c r="E142" s="110"/>
      <c r="F142" s="110"/>
      <c r="G142" s="110"/>
      <c r="H142" s="110"/>
      <c r="I142" s="93"/>
      <c r="J142" s="93"/>
      <c r="K142" s="109"/>
      <c r="L142" s="109"/>
      <c r="M142" s="114"/>
      <c r="N142" s="109"/>
      <c r="O142" s="92"/>
      <c r="P142" s="1"/>
      <c r="Q142" s="1"/>
    </row>
    <row r="143" ht="12.75" customHeight="1">
      <c r="A143" s="110"/>
      <c r="B143" s="112"/>
      <c r="C143" s="115" t="s">
        <v>53</v>
      </c>
      <c r="D143" s="110"/>
      <c r="E143" s="110"/>
      <c r="F143" s="110"/>
      <c r="G143" s="110"/>
      <c r="H143" s="110"/>
      <c r="I143" s="93"/>
      <c r="J143" s="93"/>
      <c r="K143" s="109"/>
      <c r="L143" s="109"/>
      <c r="M143" s="114"/>
      <c r="N143" s="109"/>
      <c r="O143" s="92"/>
      <c r="P143" s="1"/>
      <c r="Q143" s="1"/>
    </row>
    <row r="144" ht="12.75" customHeight="1">
      <c r="A144" s="197" t="s">
        <v>54</v>
      </c>
      <c r="B144" s="122"/>
      <c r="C144" s="141" t="s">
        <v>49</v>
      </c>
      <c r="D144" s="144">
        <v>0.0</v>
      </c>
      <c r="E144" s="144">
        <v>0.0</v>
      </c>
      <c r="F144" s="144">
        <v>0.0</v>
      </c>
      <c r="G144" s="144">
        <v>0.0</v>
      </c>
      <c r="H144" s="144" t="str">
        <f>SUM(D144:G144)</f>
        <v>0.00</v>
      </c>
      <c r="I144" s="93"/>
      <c r="J144" s="93"/>
      <c r="K144" s="109" t="str">
        <f t="shared" ref="K144:K145" si="108">(D144+E144)*1.034</f>
        <v>0.00</v>
      </c>
      <c r="L144" s="109" t="str">
        <f t="shared" ref="L144:L145" si="109">((D144+E144)*1.034+F144+G144)*1.18</f>
        <v>0.00</v>
      </c>
      <c r="M144" s="114"/>
      <c r="N144" s="109" t="str">
        <f>L144</f>
        <v>0.00</v>
      </c>
      <c r="O144" s="92"/>
      <c r="P144" s="1"/>
      <c r="Q144" s="1"/>
    </row>
    <row r="145" ht="12.75" customHeight="1">
      <c r="A145" s="110"/>
      <c r="B145" s="112"/>
      <c r="C145" s="113" t="s">
        <v>57</v>
      </c>
      <c r="D145" s="139" t="str">
        <f t="shared" ref="D145:H145" si="107">D144</f>
        <v>0.00</v>
      </c>
      <c r="E145" s="139" t="str">
        <f t="shared" si="107"/>
        <v>0.00</v>
      </c>
      <c r="F145" s="139" t="str">
        <f t="shared" si="107"/>
        <v>0.00</v>
      </c>
      <c r="G145" s="139" t="str">
        <f t="shared" si="107"/>
        <v>0.00</v>
      </c>
      <c r="H145" s="139" t="str">
        <f t="shared" si="107"/>
        <v>0.00</v>
      </c>
      <c r="I145" s="93"/>
      <c r="J145" s="93"/>
      <c r="K145" s="109" t="str">
        <f t="shared" si="108"/>
        <v>0.00</v>
      </c>
      <c r="L145" s="127" t="str">
        <f t="shared" si="109"/>
        <v>0.00</v>
      </c>
      <c r="M145" s="114"/>
      <c r="N145" s="109" t="str">
        <f>SUM(N144)</f>
        <v>0.00</v>
      </c>
      <c r="O145" s="92"/>
      <c r="P145" s="1"/>
      <c r="Q145" s="1"/>
    </row>
    <row r="146" ht="12.75" customHeight="1">
      <c r="A146" s="110" t="s">
        <v>58</v>
      </c>
      <c r="B146" s="112"/>
      <c r="C146" s="113" t="s">
        <v>59</v>
      </c>
      <c r="D146" s="110"/>
      <c r="E146" s="110"/>
      <c r="F146" s="110"/>
      <c r="G146" s="110"/>
      <c r="H146" s="110"/>
      <c r="I146" s="93"/>
      <c r="J146" s="93"/>
      <c r="K146" s="109"/>
      <c r="L146" s="109"/>
      <c r="M146" s="114"/>
      <c r="N146" s="109"/>
      <c r="O146" s="92"/>
      <c r="P146" s="1"/>
      <c r="Q146" s="1"/>
    </row>
    <row r="147" ht="22.5" customHeight="1">
      <c r="A147" s="110"/>
      <c r="B147" s="112"/>
      <c r="C147" s="115" t="s">
        <v>60</v>
      </c>
      <c r="D147" s="110"/>
      <c r="E147" s="110"/>
      <c r="F147" s="110"/>
      <c r="G147" s="110"/>
      <c r="H147" s="110"/>
      <c r="I147" s="93"/>
      <c r="J147" s="93"/>
      <c r="K147" s="109"/>
      <c r="L147" s="109"/>
      <c r="M147" s="114"/>
      <c r="N147" s="109"/>
      <c r="O147" s="92"/>
      <c r="P147" s="1"/>
      <c r="Q147" s="1"/>
    </row>
    <row r="148" ht="12.75" customHeight="1">
      <c r="A148" s="197" t="s">
        <v>61</v>
      </c>
      <c r="B148" s="122"/>
      <c r="C148" s="141" t="s">
        <v>49</v>
      </c>
      <c r="D148" s="144">
        <v>0.0</v>
      </c>
      <c r="E148" s="144">
        <v>0.0</v>
      </c>
      <c r="F148" s="144">
        <v>0.0</v>
      </c>
      <c r="G148" s="144">
        <v>0.0</v>
      </c>
      <c r="H148" s="144" t="str">
        <f t="shared" ref="H148:H149" si="111">SUM(D148:G148)</f>
        <v>0.00</v>
      </c>
      <c r="I148" s="93"/>
      <c r="J148" s="93"/>
      <c r="K148" s="109" t="str">
        <f>(D148+E148)*1.034</f>
        <v>0.00</v>
      </c>
      <c r="L148" s="109" t="str">
        <f>((D148+E148)*1.034+F148+G148)*1.18</f>
        <v>0.00</v>
      </c>
      <c r="M148" s="114"/>
      <c r="N148" s="109" t="str">
        <f>L148</f>
        <v>0.00</v>
      </c>
      <c r="O148" s="92"/>
      <c r="P148" s="1"/>
      <c r="Q148" s="1"/>
    </row>
    <row r="149" ht="12.75" customHeight="1">
      <c r="A149" s="110"/>
      <c r="B149" s="112"/>
      <c r="C149" s="113" t="s">
        <v>62</v>
      </c>
      <c r="D149" s="143" t="str">
        <f t="shared" ref="D149:G149" si="110">D148</f>
        <v>0.00</v>
      </c>
      <c r="E149" s="143" t="str">
        <f t="shared" si="110"/>
        <v>0.00</v>
      </c>
      <c r="F149" s="143" t="str">
        <f t="shared" si="110"/>
        <v>0.00</v>
      </c>
      <c r="G149" s="143" t="str">
        <f t="shared" si="110"/>
        <v>0.00</v>
      </c>
      <c r="H149" s="143" t="str">
        <f t="shared" si="111"/>
        <v>0.00</v>
      </c>
      <c r="I149" s="93"/>
      <c r="J149" s="93"/>
      <c r="K149" s="109"/>
      <c r="L149" s="127" t="str">
        <f>L148</f>
        <v>0.00</v>
      </c>
      <c r="M149" s="114"/>
      <c r="N149" s="109" t="str">
        <f>N148</f>
        <v>0.00</v>
      </c>
      <c r="O149" s="92"/>
      <c r="P149" s="1"/>
      <c r="Q149" s="1"/>
    </row>
    <row r="150" ht="12.75" customHeight="1">
      <c r="A150" s="110" t="s">
        <v>63</v>
      </c>
      <c r="B150" s="112"/>
      <c r="C150" s="113" t="s">
        <v>64</v>
      </c>
      <c r="D150" s="110"/>
      <c r="E150" s="110"/>
      <c r="F150" s="110"/>
      <c r="G150" s="110"/>
      <c r="H150" s="110"/>
      <c r="I150" s="93"/>
      <c r="J150" s="93"/>
      <c r="K150" s="109"/>
      <c r="L150" s="109"/>
      <c r="M150" s="114"/>
      <c r="N150" s="109"/>
      <c r="O150" s="92"/>
      <c r="P150" s="1"/>
      <c r="Q150" s="1"/>
    </row>
    <row r="151" ht="51.0" customHeight="1">
      <c r="A151" s="110"/>
      <c r="B151" s="112"/>
      <c r="C151" s="115" t="s">
        <v>65</v>
      </c>
      <c r="D151" s="110"/>
      <c r="E151" s="110"/>
      <c r="F151" s="110"/>
      <c r="G151" s="110"/>
      <c r="H151" s="110"/>
      <c r="I151" s="93"/>
      <c r="J151" s="93"/>
      <c r="K151" s="109"/>
      <c r="L151" s="109"/>
      <c r="M151" s="114"/>
      <c r="N151" s="109"/>
      <c r="O151" s="92"/>
      <c r="P151" s="1"/>
      <c r="Q151" s="1"/>
    </row>
    <row r="152" ht="12.75" customHeight="1">
      <c r="A152" s="197" t="s">
        <v>66</v>
      </c>
      <c r="B152" s="122"/>
      <c r="C152" s="141" t="s">
        <v>49</v>
      </c>
      <c r="D152" s="144">
        <v>0.0</v>
      </c>
      <c r="E152" s="144">
        <v>0.0</v>
      </c>
      <c r="F152" s="144">
        <v>0.0</v>
      </c>
      <c r="G152" s="144">
        <v>0.0</v>
      </c>
      <c r="H152" s="144" t="str">
        <f t="shared" ref="H152:H153" si="113">SUM(D152:G152)</f>
        <v>0.00</v>
      </c>
      <c r="I152" s="93"/>
      <c r="J152" s="93"/>
      <c r="K152" s="109" t="str">
        <f>(D152+E152)*1.034</f>
        <v>0.00</v>
      </c>
      <c r="L152" s="109" t="str">
        <f>((D152+E152)*1.034+F152+G152)*1.18</f>
        <v>0.00</v>
      </c>
      <c r="M152" s="114"/>
      <c r="N152" s="109" t="str">
        <f>L152</f>
        <v>0.00</v>
      </c>
      <c r="O152" s="92"/>
      <c r="P152" s="1"/>
      <c r="Q152" s="1"/>
    </row>
    <row r="153" ht="12.75" customHeight="1">
      <c r="A153" s="110"/>
      <c r="B153" s="112"/>
      <c r="C153" s="113" t="s">
        <v>67</v>
      </c>
      <c r="D153" s="139" t="str">
        <f t="shared" ref="D153:G153" si="112">SUM(D152)</f>
        <v>0.00</v>
      </c>
      <c r="E153" s="139" t="str">
        <f t="shared" si="112"/>
        <v>0.00</v>
      </c>
      <c r="F153" s="139" t="str">
        <f t="shared" si="112"/>
        <v>0.00</v>
      </c>
      <c r="G153" s="139" t="str">
        <f t="shared" si="112"/>
        <v>0.00</v>
      </c>
      <c r="H153" s="139" t="str">
        <f t="shared" si="113"/>
        <v>0.00</v>
      </c>
      <c r="I153" s="93"/>
      <c r="J153" s="93"/>
      <c r="K153" s="109"/>
      <c r="L153" s="127" t="str">
        <f>L152</f>
        <v>0.00</v>
      </c>
      <c r="M153" s="114"/>
      <c r="N153" s="109" t="str">
        <f>N152</f>
        <v>0.00</v>
      </c>
      <c r="O153" s="92"/>
      <c r="P153" s="1"/>
      <c r="Q153" s="1"/>
    </row>
    <row r="154" ht="12.75" customHeight="1">
      <c r="A154" s="110" t="s">
        <v>68</v>
      </c>
      <c r="B154" s="112"/>
      <c r="C154" s="113" t="s">
        <v>69</v>
      </c>
      <c r="D154" s="110"/>
      <c r="E154" s="110"/>
      <c r="F154" s="110"/>
      <c r="G154" s="110"/>
      <c r="H154" s="110"/>
      <c r="I154" s="93"/>
      <c r="J154" s="93"/>
      <c r="K154" s="109"/>
      <c r="L154" s="109"/>
      <c r="M154" s="114"/>
      <c r="N154" s="109"/>
      <c r="O154" s="92"/>
      <c r="P154" s="1"/>
      <c r="Q154" s="1"/>
    </row>
    <row r="155" ht="25.5" customHeight="1">
      <c r="A155" s="110"/>
      <c r="B155" s="112"/>
      <c r="C155" s="115" t="s">
        <v>70</v>
      </c>
      <c r="D155" s="110"/>
      <c r="E155" s="110"/>
      <c r="F155" s="110"/>
      <c r="G155" s="110"/>
      <c r="H155" s="110"/>
      <c r="I155" s="93"/>
      <c r="J155" s="93"/>
      <c r="K155" s="109"/>
      <c r="L155" s="109"/>
      <c r="M155" s="114"/>
      <c r="N155" s="109"/>
      <c r="O155" s="92"/>
      <c r="P155" s="1"/>
      <c r="Q155" s="1"/>
    </row>
    <row r="156" ht="12.75" customHeight="1">
      <c r="A156" s="197" t="s">
        <v>71</v>
      </c>
      <c r="B156" s="122"/>
      <c r="C156" s="122" t="s">
        <v>49</v>
      </c>
      <c r="D156" s="144">
        <v>0.0</v>
      </c>
      <c r="E156" s="144">
        <v>0.0</v>
      </c>
      <c r="F156" s="144">
        <v>0.0</v>
      </c>
      <c r="G156" s="144">
        <v>0.0</v>
      </c>
      <c r="H156" s="144" t="str">
        <f t="shared" ref="H156:H158" si="115">SUM(D156:G156)</f>
        <v>0.00</v>
      </c>
      <c r="I156" s="93"/>
      <c r="J156" s="93"/>
      <c r="K156" s="109" t="str">
        <f>(D156+E156)*1.034</f>
        <v>0.00</v>
      </c>
      <c r="L156" s="109" t="str">
        <f>((D156+E156)*1.034+F156+G156)*1.18</f>
        <v>0.00</v>
      </c>
      <c r="M156" s="114"/>
      <c r="N156" s="109" t="str">
        <f>L156</f>
        <v>0.00</v>
      </c>
      <c r="O156" s="92"/>
      <c r="P156" s="1"/>
      <c r="Q156" s="1"/>
    </row>
    <row r="157" ht="12.75" customHeight="1">
      <c r="A157" s="110"/>
      <c r="B157" s="112"/>
      <c r="C157" s="113" t="s">
        <v>72</v>
      </c>
      <c r="D157" s="139" t="str">
        <f t="shared" ref="D157:G157" si="114">SUM(D156)</f>
        <v>0.00</v>
      </c>
      <c r="E157" s="139" t="str">
        <f t="shared" si="114"/>
        <v>0.00</v>
      </c>
      <c r="F157" s="139" t="str">
        <f t="shared" si="114"/>
        <v>0.00</v>
      </c>
      <c r="G157" s="139" t="str">
        <f t="shared" si="114"/>
        <v>0.00</v>
      </c>
      <c r="H157" s="139" t="str">
        <f t="shared" si="115"/>
        <v>0.00</v>
      </c>
      <c r="I157" s="93"/>
      <c r="J157" s="93"/>
      <c r="K157" s="109"/>
      <c r="L157" s="127" t="str">
        <f>L156</f>
        <v>0.00</v>
      </c>
      <c r="M157" s="114"/>
      <c r="N157" s="109" t="str">
        <f>N156</f>
        <v>0.00</v>
      </c>
      <c r="O157" s="92"/>
      <c r="P157" s="1"/>
      <c r="Q157" s="1"/>
    </row>
    <row r="158" ht="12.75" customHeight="1">
      <c r="A158" s="110"/>
      <c r="B158" s="112"/>
      <c r="C158" s="113" t="s">
        <v>73</v>
      </c>
      <c r="D158" s="139" t="str">
        <f t="shared" ref="D158:G158" si="116">D137+D128</f>
        <v>1,697,020.07</v>
      </c>
      <c r="E158" s="139" t="str">
        <f t="shared" si="116"/>
        <v>0.00</v>
      </c>
      <c r="F158" s="139" t="str">
        <f t="shared" si="116"/>
        <v>0.00</v>
      </c>
      <c r="G158" s="139" t="str">
        <f t="shared" si="116"/>
        <v>0.00</v>
      </c>
      <c r="H158" s="139" t="str">
        <f t="shared" si="115"/>
        <v>1,697,020.07</v>
      </c>
      <c r="I158" s="93"/>
      <c r="J158" s="93"/>
      <c r="K158" s="139" t="str">
        <f>K137+K128</f>
        <v>1,754,718.75</v>
      </c>
      <c r="L158" s="127" t="str">
        <f>L128+L137+L141+L145+L149+L153+L157</f>
        <v>2,070,568.13</v>
      </c>
      <c r="M158" s="114"/>
      <c r="N158" s="127" t="str">
        <f>N137+N128</f>
        <v>1,949,319.07</v>
      </c>
      <c r="O158" s="92"/>
      <c r="P158" s="1"/>
      <c r="Q158" s="1"/>
    </row>
    <row r="159" ht="12.75" customHeight="1">
      <c r="A159" s="110" t="s">
        <v>74</v>
      </c>
      <c r="B159" s="112"/>
      <c r="C159" s="113" t="s">
        <v>75</v>
      </c>
      <c r="D159" s="144"/>
      <c r="E159" s="144"/>
      <c r="F159" s="144"/>
      <c r="G159" s="144"/>
      <c r="H159" s="144"/>
      <c r="I159" s="93"/>
      <c r="J159" s="93"/>
      <c r="K159" s="109"/>
      <c r="L159" s="109"/>
      <c r="M159" s="114"/>
      <c r="N159" s="109"/>
      <c r="O159" s="92"/>
      <c r="P159" s="1"/>
      <c r="Q159" s="1"/>
    </row>
    <row r="160" ht="12.75" customHeight="1">
      <c r="A160" s="110"/>
      <c r="B160" s="112"/>
      <c r="C160" s="115" t="s">
        <v>76</v>
      </c>
      <c r="D160" s="144"/>
      <c r="E160" s="144"/>
      <c r="F160" s="144"/>
      <c r="G160" s="144"/>
      <c r="H160" s="144"/>
      <c r="I160" s="93"/>
      <c r="J160" s="93"/>
      <c r="K160" s="109"/>
      <c r="L160" s="109"/>
      <c r="M160" s="114"/>
      <c r="N160" s="109"/>
      <c r="O160" s="92"/>
      <c r="P160" s="1"/>
      <c r="Q160" s="1"/>
    </row>
    <row r="161" ht="12.75" customHeight="1">
      <c r="A161" s="197" t="s">
        <v>77</v>
      </c>
      <c r="B161" s="123" t="s">
        <v>291</v>
      </c>
      <c r="C161" s="119" t="s">
        <v>348</v>
      </c>
      <c r="D161" s="109">
        <v>3480.26</v>
      </c>
      <c r="E161" s="144">
        <v>0.0</v>
      </c>
      <c r="F161" s="144">
        <v>0.0</v>
      </c>
      <c r="G161" s="144">
        <v>0.0</v>
      </c>
      <c r="H161" s="144" t="str">
        <f t="shared" ref="H161:H163" si="117">SUM(D161:G161)</f>
        <v>3,480.26</v>
      </c>
      <c r="I161" s="93"/>
      <c r="J161" s="93"/>
      <c r="K161" s="109" t="str">
        <f t="shared" ref="K161:K163" si="118">(D161+E161)*1.034+F161+G161</f>
        <v>3,598.59</v>
      </c>
      <c r="L161" s="109" t="str">
        <f t="shared" ref="L161:L163" si="119">K161*1.18</f>
        <v>4,246.33</v>
      </c>
      <c r="M161" s="114" t="str">
        <f t="shared" ref="M161:M162" si="120">N161/L161</f>
        <v>1.00</v>
      </c>
      <c r="N161" s="109" t="str">
        <f t="shared" ref="N161:N162" si="121">L161</f>
        <v>4,246.33</v>
      </c>
      <c r="O161" s="92"/>
      <c r="P161" s="1"/>
      <c r="Q161" s="1"/>
    </row>
    <row r="162" ht="12.75" customHeight="1">
      <c r="A162" s="197" t="s">
        <v>349</v>
      </c>
      <c r="B162" s="123" t="s">
        <v>350</v>
      </c>
      <c r="C162" s="119" t="s">
        <v>351</v>
      </c>
      <c r="D162" s="109">
        <v>39.6</v>
      </c>
      <c r="E162" s="144">
        <v>88.58</v>
      </c>
      <c r="F162" s="144">
        <v>138.31</v>
      </c>
      <c r="G162" s="144">
        <v>0.0</v>
      </c>
      <c r="H162" s="144" t="str">
        <f t="shared" si="117"/>
        <v>266.49</v>
      </c>
      <c r="I162" s="93"/>
      <c r="J162" s="93"/>
      <c r="K162" s="109" t="str">
        <f t="shared" si="118"/>
        <v>270.85</v>
      </c>
      <c r="L162" s="109" t="str">
        <f t="shared" si="119"/>
        <v>319.60</v>
      </c>
      <c r="M162" s="114" t="str">
        <f t="shared" si="120"/>
        <v>1.00</v>
      </c>
      <c r="N162" s="109" t="str">
        <f t="shared" si="121"/>
        <v>319.60</v>
      </c>
      <c r="O162" s="92"/>
      <c r="P162" s="1"/>
      <c r="Q162" s="1"/>
    </row>
    <row r="163" ht="38.25" customHeight="1">
      <c r="A163" s="197" t="s">
        <v>352</v>
      </c>
      <c r="B163" s="123" t="s">
        <v>353</v>
      </c>
      <c r="C163" s="202" t="s">
        <v>354</v>
      </c>
      <c r="D163" s="156">
        <v>10.64</v>
      </c>
      <c r="E163" s="156">
        <v>86.41</v>
      </c>
      <c r="F163" s="156">
        <v>108.83</v>
      </c>
      <c r="G163" s="156">
        <v>0.0</v>
      </c>
      <c r="H163" s="156" t="str">
        <f t="shared" si="117"/>
        <v>205.88</v>
      </c>
      <c r="I163" s="128"/>
      <c r="J163" s="128"/>
      <c r="K163" s="109" t="str">
        <f t="shared" si="118"/>
        <v>209.18</v>
      </c>
      <c r="L163" s="109" t="str">
        <f t="shared" si="119"/>
        <v>246.83</v>
      </c>
      <c r="M163" s="114">
        <v>0.0</v>
      </c>
      <c r="N163" s="109">
        <v>0.0</v>
      </c>
      <c r="O163" s="129"/>
      <c r="P163" s="128"/>
      <c r="Q163" s="128"/>
    </row>
    <row r="164" ht="12.75" customHeight="1">
      <c r="A164" s="110"/>
      <c r="B164" s="141"/>
      <c r="C164" s="113" t="s">
        <v>80</v>
      </c>
      <c r="D164" s="139" t="str">
        <f t="shared" ref="D164:H164" si="122">SUM(D161:D163)</f>
        <v>3,530.50</v>
      </c>
      <c r="E164" s="139" t="str">
        <f t="shared" si="122"/>
        <v>174.99</v>
      </c>
      <c r="F164" s="139" t="str">
        <f t="shared" si="122"/>
        <v>247.14</v>
      </c>
      <c r="G164" s="139" t="str">
        <f t="shared" si="122"/>
        <v>0.00</v>
      </c>
      <c r="H164" s="139" t="str">
        <f t="shared" si="122"/>
        <v>3,952.63</v>
      </c>
      <c r="I164" s="93"/>
      <c r="J164" s="93"/>
      <c r="K164" s="127" t="str">
        <f t="shared" ref="K164:L164" si="123">SUM(K161:K163)</f>
        <v>4,078.62</v>
      </c>
      <c r="L164" s="127" t="str">
        <f t="shared" si="123"/>
        <v>4,812.77</v>
      </c>
      <c r="M164" s="114"/>
      <c r="N164" s="127" t="str">
        <f>SUM(N161:N163)</f>
        <v>4,565.94</v>
      </c>
      <c r="O164" s="92"/>
      <c r="P164" s="1"/>
      <c r="Q164" s="1"/>
    </row>
    <row r="165" ht="12.75" customHeight="1">
      <c r="A165" s="110"/>
      <c r="B165" s="141"/>
      <c r="C165" s="113" t="s">
        <v>81</v>
      </c>
      <c r="D165" s="139" t="str">
        <f>D164+D158</f>
        <v>1,700,550.57</v>
      </c>
      <c r="E165" s="139" t="str">
        <f t="shared" ref="E165:H165" si="124">SUM(E158,E164)</f>
        <v>174.99</v>
      </c>
      <c r="F165" s="139" t="str">
        <f t="shared" si="124"/>
        <v>247.14</v>
      </c>
      <c r="G165" s="139" t="str">
        <f t="shared" si="124"/>
        <v>0.00</v>
      </c>
      <c r="H165" s="139" t="str">
        <f t="shared" si="124"/>
        <v>1,700,972.70</v>
      </c>
      <c r="I165" s="93"/>
      <c r="J165" s="93"/>
      <c r="K165" s="139" t="str">
        <f>SUM(K158,K164)</f>
        <v>1,758,797.37</v>
      </c>
      <c r="L165" s="127" t="str">
        <f>L158+L164</f>
        <v>2,075,380.90</v>
      </c>
      <c r="M165" s="114"/>
      <c r="N165" s="127" t="str">
        <f>N158+N164</f>
        <v>1,953,885.01</v>
      </c>
      <c r="O165" s="92"/>
      <c r="P165" s="1"/>
      <c r="Q165" s="1"/>
    </row>
    <row r="166" ht="12.75" customHeight="1">
      <c r="A166" s="110" t="s">
        <v>82</v>
      </c>
      <c r="B166" s="141"/>
      <c r="C166" s="113" t="s">
        <v>83</v>
      </c>
      <c r="D166" s="144"/>
      <c r="E166" s="144"/>
      <c r="F166" s="144"/>
      <c r="G166" s="144"/>
      <c r="H166" s="144"/>
      <c r="I166" s="93"/>
      <c r="J166" s="93"/>
      <c r="K166" s="109"/>
      <c r="L166" s="109"/>
      <c r="M166" s="114"/>
      <c r="N166" s="109"/>
      <c r="O166" s="92"/>
      <c r="P166" s="1"/>
      <c r="Q166" s="1"/>
    </row>
    <row r="167" ht="12.75" customHeight="1">
      <c r="A167" s="110"/>
      <c r="B167" s="203"/>
      <c r="C167" s="113" t="s">
        <v>84</v>
      </c>
      <c r="D167" s="144"/>
      <c r="E167" s="144"/>
      <c r="F167" s="144"/>
      <c r="G167" s="144"/>
      <c r="H167" s="144"/>
      <c r="I167" s="93"/>
      <c r="J167" s="93"/>
      <c r="K167" s="109"/>
      <c r="L167" s="109"/>
      <c r="M167" s="114"/>
      <c r="N167" s="109"/>
      <c r="O167" s="92"/>
      <c r="P167" s="1"/>
      <c r="Q167" s="1"/>
    </row>
    <row r="168" ht="25.5" customHeight="1">
      <c r="A168" s="197" t="s">
        <v>85</v>
      </c>
      <c r="B168" s="135" t="s">
        <v>355</v>
      </c>
      <c r="C168" s="119" t="s">
        <v>356</v>
      </c>
      <c r="D168" s="109">
        <v>0.0</v>
      </c>
      <c r="E168" s="109">
        <v>0.0</v>
      </c>
      <c r="F168" s="109">
        <v>0.0</v>
      </c>
      <c r="G168" s="109">
        <v>22.708</v>
      </c>
      <c r="H168" s="109" t="str">
        <f t="shared" ref="H168:H173" si="125">SUM(D168:G168)</f>
        <v>22.71</v>
      </c>
      <c r="I168" s="93"/>
      <c r="J168" s="93"/>
      <c r="K168" s="109" t="str">
        <f>H168</f>
        <v>22.71</v>
      </c>
      <c r="L168" s="109">
        <v>26.79</v>
      </c>
      <c r="M168" s="114" t="str">
        <f t="shared" ref="M168:M170" si="126">N168/L168</f>
        <v>0.00</v>
      </c>
      <c r="N168" s="109">
        <v>0.0</v>
      </c>
      <c r="O168" s="92"/>
      <c r="P168" s="1"/>
      <c r="Q168" s="1"/>
    </row>
    <row r="169" ht="12.75" customHeight="1">
      <c r="A169" s="197" t="s">
        <v>88</v>
      </c>
      <c r="B169" s="184" t="s">
        <v>297</v>
      </c>
      <c r="C169" s="119" t="s">
        <v>298</v>
      </c>
      <c r="D169" s="109">
        <v>0.0</v>
      </c>
      <c r="E169" s="109">
        <v>0.0</v>
      </c>
      <c r="F169" s="109">
        <v>0.0</v>
      </c>
      <c r="G169" s="109">
        <v>2225.32</v>
      </c>
      <c r="H169" s="109" t="str">
        <f t="shared" si="125"/>
        <v>2,225.32</v>
      </c>
      <c r="I169" s="93"/>
      <c r="J169" s="93"/>
      <c r="K169" s="109" t="str">
        <f t="shared" ref="K169:K170" si="127">(D169+E169)*1.034</f>
        <v>0.00</v>
      </c>
      <c r="L169" s="109" t="str">
        <f t="shared" ref="L169:L170" si="128">((D169+E169)*1.034+F169+G169)*1.18</f>
        <v>2,625.88</v>
      </c>
      <c r="M169" s="114" t="str">
        <f t="shared" si="126"/>
        <v>1.00</v>
      </c>
      <c r="N169" s="109" t="str">
        <f t="shared" ref="N169:N170" si="129">L169</f>
        <v>2,625.88</v>
      </c>
      <c r="O169" s="92"/>
      <c r="P169" s="1"/>
      <c r="Q169" s="1"/>
    </row>
    <row r="170" ht="12.75" customHeight="1">
      <c r="A170" s="197" t="s">
        <v>296</v>
      </c>
      <c r="B170" s="184" t="s">
        <v>297</v>
      </c>
      <c r="C170" s="204" t="s">
        <v>299</v>
      </c>
      <c r="D170" s="109">
        <v>0.0</v>
      </c>
      <c r="E170" s="109">
        <v>0.0</v>
      </c>
      <c r="F170" s="109">
        <v>0.0</v>
      </c>
      <c r="G170" s="109">
        <v>952.26</v>
      </c>
      <c r="H170" s="109" t="str">
        <f t="shared" si="125"/>
        <v>952.26</v>
      </c>
      <c r="I170" s="93"/>
      <c r="J170" s="93"/>
      <c r="K170" s="109" t="str">
        <f t="shared" si="127"/>
        <v>0.00</v>
      </c>
      <c r="L170" s="109" t="str">
        <f t="shared" si="128"/>
        <v>1,123.67</v>
      </c>
      <c r="M170" s="114" t="str">
        <f t="shared" si="126"/>
        <v>1.00</v>
      </c>
      <c r="N170" s="109" t="str">
        <f t="shared" si="129"/>
        <v>1,123.67</v>
      </c>
      <c r="O170" s="92"/>
      <c r="P170" s="1"/>
      <c r="Q170" s="1"/>
    </row>
    <row r="171" ht="38.25" customHeight="1">
      <c r="A171" s="197" t="s">
        <v>91</v>
      </c>
      <c r="B171" s="135" t="s">
        <v>357</v>
      </c>
      <c r="C171" s="204" t="s">
        <v>358</v>
      </c>
      <c r="D171" s="148" t="str">
        <f t="shared" ref="D171:E171" si="130">D165*0.034</f>
        <v>57,818.72</v>
      </c>
      <c r="E171" s="148" t="str">
        <f t="shared" si="130"/>
        <v>5.95</v>
      </c>
      <c r="F171" s="109">
        <v>0.0</v>
      </c>
      <c r="G171" s="109">
        <v>0.0</v>
      </c>
      <c r="H171" s="148" t="str">
        <f t="shared" si="125"/>
        <v>57,824.67</v>
      </c>
      <c r="I171" s="93"/>
      <c r="J171" s="93"/>
      <c r="K171" s="109" t="str">
        <f>H171</f>
        <v>57,824.67</v>
      </c>
      <c r="L171" s="109"/>
      <c r="M171" s="114"/>
      <c r="N171" s="109">
        <v>0.0</v>
      </c>
      <c r="O171" s="92"/>
      <c r="P171" s="1"/>
      <c r="Q171" s="1"/>
    </row>
    <row r="172" ht="12.75" customHeight="1">
      <c r="A172" s="110"/>
      <c r="B172" s="141"/>
      <c r="C172" s="113" t="s">
        <v>92</v>
      </c>
      <c r="D172" s="139" t="str">
        <f t="shared" ref="D172:G172" si="131">D168+D169+D171+D170</f>
        <v>57,818.72</v>
      </c>
      <c r="E172" s="139" t="str">
        <f t="shared" si="131"/>
        <v>5.95</v>
      </c>
      <c r="F172" s="139" t="str">
        <f t="shared" si="131"/>
        <v>0.00</v>
      </c>
      <c r="G172" s="139" t="str">
        <f t="shared" si="131"/>
        <v>3,200.29</v>
      </c>
      <c r="H172" s="139" t="str">
        <f t="shared" si="125"/>
        <v>61,024.96</v>
      </c>
      <c r="I172" s="93"/>
      <c r="J172" s="93"/>
      <c r="K172" s="109"/>
      <c r="L172" s="127">
        <v>3776.35</v>
      </c>
      <c r="M172" s="114"/>
      <c r="N172" s="127">
        <v>3749.55</v>
      </c>
      <c r="O172" s="92"/>
      <c r="P172" s="1"/>
      <c r="Q172" s="1"/>
    </row>
    <row r="173" ht="12.75" customHeight="1">
      <c r="A173" s="110"/>
      <c r="B173" s="141"/>
      <c r="C173" s="113" t="s">
        <v>93</v>
      </c>
      <c r="D173" s="139" t="str">
        <f t="shared" ref="D173:G173" si="132">D165+D172</f>
        <v>1,758,369.29</v>
      </c>
      <c r="E173" s="139" t="str">
        <f t="shared" si="132"/>
        <v>180.94</v>
      </c>
      <c r="F173" s="139" t="str">
        <f t="shared" si="132"/>
        <v>247.14</v>
      </c>
      <c r="G173" s="139" t="str">
        <f t="shared" si="132"/>
        <v>3,200.29</v>
      </c>
      <c r="H173" s="139" t="str">
        <f t="shared" si="125"/>
        <v>1,761,997.66</v>
      </c>
      <c r="I173" s="93"/>
      <c r="J173" s="93"/>
      <c r="K173" s="109"/>
      <c r="L173" s="127" t="str">
        <f>L165+L172</f>
        <v>2,079,157.25</v>
      </c>
      <c r="M173" s="114"/>
      <c r="N173" s="127" t="str">
        <f>N165+N172</f>
        <v>1,957,634.56</v>
      </c>
      <c r="O173" s="92"/>
      <c r="P173" s="1"/>
      <c r="Q173" s="1"/>
    </row>
    <row r="174" ht="12.75" customHeight="1">
      <c r="A174" s="110" t="s">
        <v>94</v>
      </c>
      <c r="B174" s="141"/>
      <c r="C174" s="113" t="s">
        <v>95</v>
      </c>
      <c r="D174" s="139"/>
      <c r="E174" s="139"/>
      <c r="F174" s="139"/>
      <c r="G174" s="139"/>
      <c r="H174" s="139"/>
      <c r="I174" s="93"/>
      <c r="J174" s="93"/>
      <c r="K174" s="109"/>
      <c r="L174" s="109"/>
      <c r="M174" s="114"/>
      <c r="N174" s="109"/>
      <c r="O174" s="92"/>
      <c r="P174" s="1"/>
      <c r="Q174" s="1"/>
    </row>
    <row r="175" ht="38.25" customHeight="1">
      <c r="A175" s="110"/>
      <c r="B175" s="141"/>
      <c r="C175" s="149" t="s">
        <v>314</v>
      </c>
      <c r="D175" s="139"/>
      <c r="E175" s="139"/>
      <c r="F175" s="139"/>
      <c r="G175" s="139"/>
      <c r="H175" s="139"/>
      <c r="I175" s="93"/>
      <c r="J175" s="93"/>
      <c r="K175" s="109"/>
      <c r="L175" s="109"/>
      <c r="M175" s="114"/>
      <c r="N175" s="109"/>
      <c r="O175" s="92"/>
      <c r="P175" s="1"/>
      <c r="Q175" s="1"/>
    </row>
    <row r="176" ht="39.0" customHeight="1">
      <c r="A176" s="197" t="s">
        <v>97</v>
      </c>
      <c r="B176" s="136" t="s">
        <v>359</v>
      </c>
      <c r="C176" s="151" t="s">
        <v>99</v>
      </c>
      <c r="D176" s="109">
        <v>0.0</v>
      </c>
      <c r="E176" s="109">
        <v>0.0</v>
      </c>
      <c r="F176" s="109">
        <v>0.0</v>
      </c>
      <c r="G176" s="109" t="str">
        <f>(H173)*0.011</f>
        <v>19,381.97</v>
      </c>
      <c r="H176" s="109" t="str">
        <f t="shared" ref="H176:H178" si="134">SUM(D176:G176)</f>
        <v>19,381.97</v>
      </c>
      <c r="I176" s="93"/>
      <c r="J176" s="93"/>
      <c r="K176" s="109"/>
      <c r="L176" s="109" t="str">
        <f>G176*1.18</f>
        <v>22,870.73</v>
      </c>
      <c r="M176" s="114" t="str">
        <f>N176/L176</f>
        <v>0.94</v>
      </c>
      <c r="N176" s="109">
        <v>21533.98</v>
      </c>
      <c r="O176" s="92"/>
      <c r="P176" s="1"/>
      <c r="Q176" s="1"/>
    </row>
    <row r="177" ht="12.75" customHeight="1">
      <c r="A177" s="110"/>
      <c r="B177" s="112"/>
      <c r="C177" s="113" t="s">
        <v>100</v>
      </c>
      <c r="D177" s="143" t="str">
        <f t="shared" ref="D177:G177" si="133">SUM(D176)</f>
        <v>0.00</v>
      </c>
      <c r="E177" s="143" t="str">
        <f t="shared" si="133"/>
        <v>0.00</v>
      </c>
      <c r="F177" s="143" t="str">
        <f t="shared" si="133"/>
        <v>0.00</v>
      </c>
      <c r="G177" s="139" t="str">
        <f t="shared" si="133"/>
        <v>19,381.97</v>
      </c>
      <c r="H177" s="143" t="str">
        <f t="shared" si="134"/>
        <v>19381.97</v>
      </c>
      <c r="I177" s="205"/>
      <c r="J177" s="205"/>
      <c r="K177" s="127"/>
      <c r="L177" s="127" t="str">
        <f>L176</f>
        <v>22,870.73</v>
      </c>
      <c r="M177" s="140"/>
      <c r="N177" s="127" t="str">
        <f>N176</f>
        <v>21,533.98</v>
      </c>
      <c r="O177" s="92"/>
      <c r="P177" s="1"/>
      <c r="Q177" s="1"/>
    </row>
    <row r="178" ht="12.75" customHeight="1">
      <c r="A178" s="110"/>
      <c r="B178" s="112"/>
      <c r="C178" s="113" t="s">
        <v>101</v>
      </c>
      <c r="D178" s="139" t="str">
        <f t="shared" ref="D178:G178" si="135">SUM(D173,D177)</f>
        <v>1,758,369.29</v>
      </c>
      <c r="E178" s="139" t="str">
        <f t="shared" si="135"/>
        <v>180.94</v>
      </c>
      <c r="F178" s="139" t="str">
        <f t="shared" si="135"/>
        <v>247.14</v>
      </c>
      <c r="G178" s="139" t="str">
        <f t="shared" si="135"/>
        <v>22,582.26</v>
      </c>
      <c r="H178" s="139" t="str">
        <f t="shared" si="134"/>
        <v>1,781,379.63</v>
      </c>
      <c r="I178" s="93"/>
      <c r="J178" s="93"/>
      <c r="K178" s="109"/>
      <c r="L178" s="127" t="str">
        <f>L173+L177</f>
        <v>2,102,027.98</v>
      </c>
      <c r="M178" s="114"/>
      <c r="N178" s="127" t="str">
        <f>N173+N177</f>
        <v>1,979,168.54</v>
      </c>
      <c r="O178" s="92"/>
      <c r="P178" s="1"/>
      <c r="Q178" s="1"/>
    </row>
    <row r="179" ht="12.75" customHeight="1">
      <c r="A179" s="110" t="s">
        <v>102</v>
      </c>
      <c r="B179" s="112"/>
      <c r="C179" s="113" t="s">
        <v>103</v>
      </c>
      <c r="D179" s="139"/>
      <c r="E179" s="139"/>
      <c r="F179" s="139"/>
      <c r="G179" s="139"/>
      <c r="H179" s="139"/>
      <c r="I179" s="93"/>
      <c r="J179" s="93"/>
      <c r="K179" s="109"/>
      <c r="L179" s="109"/>
      <c r="M179" s="114"/>
      <c r="N179" s="109"/>
      <c r="O179" s="92"/>
      <c r="P179" s="1"/>
      <c r="Q179" s="1"/>
    </row>
    <row r="180" ht="12.75" customHeight="1">
      <c r="A180" s="110"/>
      <c r="B180" s="112"/>
      <c r="C180" s="115" t="s">
        <v>104</v>
      </c>
      <c r="D180" s="139"/>
      <c r="E180" s="139"/>
      <c r="F180" s="139"/>
      <c r="G180" s="139"/>
      <c r="H180" s="139"/>
      <c r="I180" s="93"/>
      <c r="J180" s="93"/>
      <c r="K180" s="109"/>
      <c r="L180" s="109"/>
      <c r="M180" s="114"/>
      <c r="N180" s="109"/>
      <c r="O180" s="92"/>
      <c r="P180" s="1"/>
      <c r="Q180" s="1"/>
    </row>
    <row r="181" ht="12.75" customHeight="1">
      <c r="A181" s="197" t="s">
        <v>316</v>
      </c>
      <c r="B181" s="112"/>
      <c r="C181" s="141" t="s">
        <v>49</v>
      </c>
      <c r="D181" s="144">
        <v>0.0</v>
      </c>
      <c r="E181" s="144">
        <v>0.0</v>
      </c>
      <c r="F181" s="144">
        <v>0.0</v>
      </c>
      <c r="G181" s="144">
        <v>0.0</v>
      </c>
      <c r="H181" s="144">
        <v>0.0</v>
      </c>
      <c r="I181" s="93"/>
      <c r="J181" s="93"/>
      <c r="K181" s="109" t="str">
        <f>(D181+E181)*1.034</f>
        <v>0.00</v>
      </c>
      <c r="L181" s="109" t="str">
        <f>((D181+E181)*1.034+F181+G181)*1.18</f>
        <v>0.00</v>
      </c>
      <c r="M181" s="114"/>
      <c r="N181" s="109" t="str">
        <f>L181</f>
        <v>0.00</v>
      </c>
      <c r="O181" s="92"/>
      <c r="P181" s="1"/>
      <c r="Q181" s="1"/>
    </row>
    <row r="182" ht="12.75" customHeight="1">
      <c r="A182" s="110"/>
      <c r="B182" s="112"/>
      <c r="C182" s="113" t="s">
        <v>105</v>
      </c>
      <c r="D182" s="143" t="str">
        <f t="shared" ref="D182:G182" si="136">SUM(D181)</f>
        <v>0.00</v>
      </c>
      <c r="E182" s="143" t="str">
        <f t="shared" si="136"/>
        <v>0.00</v>
      </c>
      <c r="F182" s="143" t="str">
        <f t="shared" si="136"/>
        <v>0.00</v>
      </c>
      <c r="G182" s="143" t="str">
        <f t="shared" si="136"/>
        <v>0.00</v>
      </c>
      <c r="H182" s="143" t="str">
        <f t="shared" ref="H182:H183" si="138">SUM(D182:G182)</f>
        <v>0.00</v>
      </c>
      <c r="I182" s="93"/>
      <c r="J182" s="93"/>
      <c r="K182" s="109"/>
      <c r="L182" s="109" t="str">
        <f>L181</f>
        <v>0.00</v>
      </c>
      <c r="M182" s="114"/>
      <c r="N182" s="109" t="str">
        <f>N181</f>
        <v>0.00</v>
      </c>
      <c r="O182" s="92"/>
      <c r="P182" s="1"/>
      <c r="Q182" s="1"/>
    </row>
    <row r="183" ht="12.75" customHeight="1">
      <c r="A183" s="110"/>
      <c r="B183" s="112"/>
      <c r="C183" s="113" t="s">
        <v>106</v>
      </c>
      <c r="D183" s="139" t="str">
        <f t="shared" ref="D183:G183" si="137">SUM(D178,D182)</f>
        <v>1,758,369.29</v>
      </c>
      <c r="E183" s="139" t="str">
        <f t="shared" si="137"/>
        <v>180.94</v>
      </c>
      <c r="F183" s="139" t="str">
        <f t="shared" si="137"/>
        <v>247.14</v>
      </c>
      <c r="G183" s="139" t="str">
        <f t="shared" si="137"/>
        <v>22,582.26</v>
      </c>
      <c r="H183" s="139" t="str">
        <f t="shared" si="138"/>
        <v>1,781,379.63</v>
      </c>
      <c r="I183" s="93"/>
      <c r="J183" s="93"/>
      <c r="K183" s="109"/>
      <c r="L183" s="127" t="str">
        <f>L178+L182</f>
        <v>2,102,027.98</v>
      </c>
      <c r="M183" s="114"/>
      <c r="N183" s="127" t="str">
        <f>N178+N182</f>
        <v>1,979,168.54</v>
      </c>
      <c r="O183" s="92"/>
      <c r="P183" s="1"/>
      <c r="Q183" s="1"/>
    </row>
    <row r="184" ht="12.75" customHeight="1">
      <c r="A184" s="110" t="s">
        <v>107</v>
      </c>
      <c r="B184" s="112"/>
      <c r="C184" s="113" t="s">
        <v>108</v>
      </c>
      <c r="D184" s="139"/>
      <c r="E184" s="139"/>
      <c r="F184" s="139"/>
      <c r="G184" s="139"/>
      <c r="H184" s="139"/>
      <c r="I184" s="93"/>
      <c r="J184" s="93"/>
      <c r="K184" s="109"/>
      <c r="L184" s="109"/>
      <c r="M184" s="114"/>
      <c r="N184" s="109"/>
      <c r="O184" s="92"/>
      <c r="P184" s="1"/>
      <c r="Q184" s="1"/>
    </row>
    <row r="185" ht="25.5" customHeight="1">
      <c r="A185" s="110"/>
      <c r="B185" s="112"/>
      <c r="C185" s="115" t="s">
        <v>109</v>
      </c>
      <c r="D185" s="139"/>
      <c r="E185" s="139"/>
      <c r="F185" s="139"/>
      <c r="G185" s="139"/>
      <c r="H185" s="139"/>
      <c r="I185" s="93"/>
      <c r="J185" s="93"/>
      <c r="K185" s="109"/>
      <c r="L185" s="109"/>
      <c r="M185" s="114"/>
      <c r="N185" s="109"/>
      <c r="O185" s="92"/>
      <c r="P185" s="1"/>
      <c r="Q185" s="1"/>
    </row>
    <row r="186" ht="24.0" customHeight="1">
      <c r="A186" s="111" t="s">
        <v>321</v>
      </c>
      <c r="B186" s="134" t="s">
        <v>360</v>
      </c>
      <c r="C186" s="206" t="s">
        <v>318</v>
      </c>
      <c r="D186" s="201">
        <v>0.0</v>
      </c>
      <c r="E186" s="201">
        <v>0.0</v>
      </c>
      <c r="F186" s="201">
        <v>0.0</v>
      </c>
      <c r="G186" s="201">
        <v>53424.9</v>
      </c>
      <c r="H186" s="201" t="str">
        <f>SUM(D186:G186)</f>
        <v>53,424.90</v>
      </c>
      <c r="I186" s="93"/>
      <c r="J186" s="93"/>
      <c r="K186" s="144"/>
      <c r="L186" s="144" t="str">
        <f>G186*1.18</f>
        <v>63,041.38</v>
      </c>
      <c r="M186" s="114" t="str">
        <f t="shared" ref="M186:M189" si="139">N186/L186</f>
        <v>1.00</v>
      </c>
      <c r="N186" s="109" t="str">
        <f t="shared" ref="N186:N188" si="140">L186</f>
        <v>63,041.38</v>
      </c>
      <c r="O186" s="129"/>
      <c r="P186" s="128"/>
      <c r="Q186" s="128"/>
    </row>
    <row r="187" ht="39.75" customHeight="1">
      <c r="A187" s="197" t="s">
        <v>122</v>
      </c>
      <c r="B187" s="207" t="s">
        <v>361</v>
      </c>
      <c r="C187" s="135" t="s">
        <v>362</v>
      </c>
      <c r="D187" s="144">
        <v>0.0</v>
      </c>
      <c r="E187" s="144">
        <v>0.0</v>
      </c>
      <c r="F187" s="144">
        <v>0.0</v>
      </c>
      <c r="G187" s="201" t="str">
        <f>1482.22-335.54</f>
        <v>1,146.68</v>
      </c>
      <c r="H187" s="201" t="str">
        <f t="shared" ref="H187:H189" si="141">G187</f>
        <v>1,146.68</v>
      </c>
      <c r="I187" s="93"/>
      <c r="J187" s="93"/>
      <c r="K187" s="144"/>
      <c r="L187" s="144">
        <v>1413.48</v>
      </c>
      <c r="M187" s="114" t="str">
        <f t="shared" si="139"/>
        <v>1.00</v>
      </c>
      <c r="N187" s="109" t="str">
        <f t="shared" si="140"/>
        <v>1,413.48</v>
      </c>
      <c r="O187" s="92"/>
      <c r="P187" s="1"/>
      <c r="Q187" s="1"/>
    </row>
    <row r="188" ht="25.5" customHeight="1">
      <c r="A188" s="197"/>
      <c r="B188" s="207"/>
      <c r="C188" s="135" t="s">
        <v>363</v>
      </c>
      <c r="D188" s="144"/>
      <c r="E188" s="144"/>
      <c r="F188" s="144"/>
      <c r="G188" s="109" t="str">
        <f>335.544</f>
        <v>335.54</v>
      </c>
      <c r="H188" s="201" t="str">
        <f t="shared" si="141"/>
        <v>335.54</v>
      </c>
      <c r="I188" s="93"/>
      <c r="J188" s="93"/>
      <c r="K188" s="144"/>
      <c r="L188" s="144" t="str">
        <f>G188</f>
        <v>335.54</v>
      </c>
      <c r="M188" s="114" t="str">
        <f t="shared" si="139"/>
        <v>1.00</v>
      </c>
      <c r="N188" s="109" t="str">
        <f t="shared" si="140"/>
        <v>335.54</v>
      </c>
      <c r="O188" s="92"/>
      <c r="P188" s="1"/>
      <c r="Q188" s="1"/>
    </row>
    <row r="189" ht="12.75" customHeight="1">
      <c r="A189" s="197"/>
      <c r="B189" s="207" t="s">
        <v>364</v>
      </c>
      <c r="C189" s="135" t="s">
        <v>320</v>
      </c>
      <c r="D189" s="144"/>
      <c r="E189" s="144"/>
      <c r="F189" s="144"/>
      <c r="G189" s="156" t="str">
        <f>H173*0.2%</f>
        <v>3,524.00</v>
      </c>
      <c r="H189" s="156" t="str">
        <f t="shared" si="141"/>
        <v>3,524.00</v>
      </c>
      <c r="I189" s="93"/>
      <c r="J189" s="93"/>
      <c r="K189" s="109"/>
      <c r="L189" s="109" t="str">
        <f>G189*1.18</f>
        <v>4,158.31</v>
      </c>
      <c r="M189" s="114" t="str">
        <f t="shared" si="139"/>
        <v>0.94</v>
      </c>
      <c r="N189" s="156">
        <v>3923.82</v>
      </c>
      <c r="O189" s="92"/>
      <c r="P189" s="1"/>
      <c r="Q189" s="1"/>
    </row>
    <row r="190" ht="12.75" customHeight="1">
      <c r="A190" s="110"/>
      <c r="B190" s="130"/>
      <c r="C190" s="113" t="s">
        <v>157</v>
      </c>
      <c r="D190" s="143" t="str">
        <f t="shared" ref="D190:F190" si="142">SUM(D186)</f>
        <v>0.00</v>
      </c>
      <c r="E190" s="143" t="str">
        <f t="shared" si="142"/>
        <v>0.00</v>
      </c>
      <c r="F190" s="143" t="str">
        <f t="shared" si="142"/>
        <v>0.00</v>
      </c>
      <c r="G190" s="139" t="str">
        <f>SUM(G186:G189)</f>
        <v>58,431.12</v>
      </c>
      <c r="H190" s="139" t="str">
        <f t="shared" ref="H190:H193" si="144">SUM(D190:G190)</f>
        <v>58,431.12</v>
      </c>
      <c r="I190" s="93"/>
      <c r="J190" s="93"/>
      <c r="K190" s="109"/>
      <c r="L190" s="127" t="str">
        <f>SUM(L186:L189)</f>
        <v>68,948.72</v>
      </c>
      <c r="M190" s="114"/>
      <c r="N190" s="127" t="str">
        <f>SUM(N186:N189)</f>
        <v>68,714.23</v>
      </c>
      <c r="O190" s="92"/>
      <c r="P190" s="92"/>
      <c r="Q190" s="1"/>
    </row>
    <row r="191" ht="12.75" customHeight="1">
      <c r="A191" s="110"/>
      <c r="B191" s="130"/>
      <c r="C191" s="113" t="s">
        <v>158</v>
      </c>
      <c r="D191" s="139" t="str">
        <f t="shared" ref="D191:G191" si="143">SUM(D183,D190)</f>
        <v>1,758,369.29</v>
      </c>
      <c r="E191" s="139" t="str">
        <f t="shared" si="143"/>
        <v>180.94</v>
      </c>
      <c r="F191" s="139" t="str">
        <f t="shared" si="143"/>
        <v>247.14</v>
      </c>
      <c r="G191" s="139" t="str">
        <f t="shared" si="143"/>
        <v>81,013.38</v>
      </c>
      <c r="H191" s="139" t="str">
        <f t="shared" si="144"/>
        <v>1,839,810.75</v>
      </c>
      <c r="I191" s="93"/>
      <c r="J191" s="93"/>
      <c r="K191" s="109"/>
      <c r="L191" s="127" t="str">
        <f>L183+L190</f>
        <v>2,170,976.70</v>
      </c>
      <c r="M191" s="114"/>
      <c r="N191" s="127" t="str">
        <f>N183+N190</f>
        <v>2,047,882.76</v>
      </c>
      <c r="O191" s="92"/>
      <c r="P191" s="1"/>
      <c r="Q191" s="1"/>
    </row>
    <row r="192" ht="25.5" customHeight="1">
      <c r="A192" s="110" t="s">
        <v>162</v>
      </c>
      <c r="B192" s="123" t="s">
        <v>163</v>
      </c>
      <c r="C192" s="122" t="s">
        <v>326</v>
      </c>
      <c r="D192" s="139" t="str">
        <f t="shared" ref="D192:G192" si="145">D191*0.02</f>
        <v>35,167.39</v>
      </c>
      <c r="E192" s="139" t="str">
        <f t="shared" si="145"/>
        <v>3.62</v>
      </c>
      <c r="F192" s="139" t="str">
        <f t="shared" si="145"/>
        <v>4.94</v>
      </c>
      <c r="G192" s="139" t="str">
        <f t="shared" si="145"/>
        <v>1,620.27</v>
      </c>
      <c r="H192" s="139" t="str">
        <f t="shared" si="144"/>
        <v>36,796.22</v>
      </c>
      <c r="I192" s="93"/>
      <c r="J192" s="93"/>
      <c r="K192" s="109"/>
      <c r="L192" s="127" t="str">
        <f>H192*1.18</f>
        <v>43,419.53</v>
      </c>
      <c r="M192" s="114" t="str">
        <f t="shared" ref="M192:M193" si="147">N192/L192</f>
        <v>0.02</v>
      </c>
      <c r="N192" s="159">
        <v>1034.03</v>
      </c>
      <c r="O192" s="92"/>
      <c r="P192" s="208"/>
      <c r="Q192" s="1"/>
    </row>
    <row r="193" ht="12.75" customHeight="1">
      <c r="A193" s="110" t="s">
        <v>165</v>
      </c>
      <c r="B193" s="112"/>
      <c r="C193" s="209" t="s">
        <v>365</v>
      </c>
      <c r="D193" s="139" t="str">
        <f t="shared" ref="D193:F193" si="146">D191+D192</f>
        <v>1,793,536.68</v>
      </c>
      <c r="E193" s="139" t="str">
        <f t="shared" si="146"/>
        <v>184.56</v>
      </c>
      <c r="F193" s="139" t="str">
        <f t="shared" si="146"/>
        <v>252.08</v>
      </c>
      <c r="G193" s="139">
        <v>82633.65</v>
      </c>
      <c r="H193" s="139" t="str">
        <f t="shared" si="144"/>
        <v>1,876,606.97</v>
      </c>
      <c r="I193" s="93"/>
      <c r="J193" s="93"/>
      <c r="K193" s="109"/>
      <c r="L193" s="159" t="str">
        <f>L191+L192</f>
        <v>2,214,396.23</v>
      </c>
      <c r="M193" s="114" t="str">
        <f t="shared" si="147"/>
        <v>0.93</v>
      </c>
      <c r="N193" s="210">
        <v>2048916.77172</v>
      </c>
      <c r="O193" s="211"/>
      <c r="P193" s="208"/>
      <c r="Q193" s="1"/>
    </row>
    <row r="194" ht="25.5" customHeight="1">
      <c r="A194" s="212">
        <v>18.0</v>
      </c>
      <c r="B194" s="169"/>
      <c r="C194" s="213" t="s">
        <v>328</v>
      </c>
      <c r="D194" s="172" t="str">
        <f t="shared" ref="D194:F194" si="148">D193*0.18</f>
        <v>322,836.60</v>
      </c>
      <c r="E194" s="172" t="str">
        <f t="shared" si="148"/>
        <v>33.22</v>
      </c>
      <c r="F194" s="172" t="str">
        <f t="shared" si="148"/>
        <v>45.37</v>
      </c>
      <c r="G194" s="172">
        <v>14874.06</v>
      </c>
      <c r="H194" s="172">
        <v>337789.26</v>
      </c>
      <c r="I194" s="214"/>
      <c r="J194" s="214"/>
      <c r="K194" s="215"/>
      <c r="L194" s="215"/>
      <c r="M194" s="216"/>
      <c r="N194" s="215"/>
      <c r="O194" s="177"/>
      <c r="P194" s="178"/>
      <c r="Q194" s="178"/>
    </row>
    <row r="195" ht="12.75" customHeight="1">
      <c r="A195" s="217">
        <v>19.0</v>
      </c>
      <c r="B195" s="179"/>
      <c r="C195" s="181" t="s">
        <v>366</v>
      </c>
      <c r="D195" s="166" t="str">
        <f t="shared" ref="D195:H195" si="149">D193+D194</f>
        <v>2,116,373.28</v>
      </c>
      <c r="E195" s="166" t="str">
        <f t="shared" si="149"/>
        <v>217.78</v>
      </c>
      <c r="F195" s="166" t="str">
        <f t="shared" si="149"/>
        <v>297.46</v>
      </c>
      <c r="G195" s="166" t="str">
        <f t="shared" si="149"/>
        <v>97,507.71</v>
      </c>
      <c r="H195" s="218" t="str">
        <f t="shared" si="149"/>
        <v>2,214,396.23</v>
      </c>
      <c r="I195" s="182"/>
      <c r="J195" s="182"/>
      <c r="K195" s="219"/>
      <c r="L195" s="219"/>
      <c r="M195" s="220"/>
      <c r="N195" s="221" t="str">
        <f>N193</f>
        <v>2,048,916.77172</v>
      </c>
      <c r="O195" s="92"/>
      <c r="P195" s="1"/>
      <c r="Q195" s="1"/>
    </row>
    <row r="196" ht="12.75" customHeight="1">
      <c r="A196" s="110"/>
      <c r="B196" s="112"/>
      <c r="C196" s="115"/>
      <c r="D196" s="139"/>
      <c r="E196" s="139"/>
      <c r="F196" s="139"/>
      <c r="G196" s="139"/>
      <c r="H196" s="222"/>
      <c r="I196" s="223"/>
      <c r="J196" s="223"/>
      <c r="K196" s="109"/>
      <c r="L196" s="109"/>
      <c r="M196" s="152"/>
      <c r="N196" s="109"/>
      <c r="O196" s="92"/>
      <c r="P196" s="1"/>
      <c r="Q196" s="1"/>
    </row>
    <row r="197" ht="12.75" customHeight="1">
      <c r="A197" s="89"/>
      <c r="B197" s="88"/>
      <c r="C197" s="88"/>
      <c r="D197" s="89"/>
      <c r="E197" s="89"/>
      <c r="F197" s="89"/>
      <c r="G197" s="89"/>
      <c r="H197" s="224"/>
      <c r="I197" s="93"/>
      <c r="J197" s="93"/>
      <c r="K197" s="95"/>
      <c r="L197" s="225"/>
      <c r="M197" s="96"/>
      <c r="N197" s="95"/>
      <c r="O197" s="92"/>
      <c r="P197" s="1"/>
      <c r="Q197" s="1"/>
    </row>
    <row r="198" ht="12.75" customHeight="1">
      <c r="A198" s="89"/>
      <c r="B198" s="88"/>
      <c r="C198" s="88"/>
      <c r="D198" s="89"/>
      <c r="E198" s="89"/>
      <c r="F198" s="89"/>
      <c r="G198" s="89"/>
      <c r="H198" s="226"/>
      <c r="I198" s="93"/>
      <c r="J198" s="93"/>
      <c r="K198" s="95"/>
      <c r="L198" s="95"/>
      <c r="M198" s="96"/>
      <c r="N198" s="95"/>
      <c r="O198" s="92"/>
      <c r="P198" s="1"/>
      <c r="Q198" s="1"/>
    </row>
    <row r="199" ht="12.75" customHeight="1">
      <c r="A199" s="149" t="s">
        <v>367</v>
      </c>
      <c r="O199" s="92"/>
      <c r="P199" s="1"/>
      <c r="Q199" s="1"/>
    </row>
    <row r="200" ht="12.75" customHeight="1">
      <c r="A200" s="102" t="s">
        <v>368</v>
      </c>
      <c r="O200" s="92"/>
      <c r="P200" s="1"/>
      <c r="Q200" s="1"/>
    </row>
    <row r="201" ht="12.75" customHeight="1">
      <c r="A201" s="88" t="s">
        <v>185</v>
      </c>
      <c r="B201" s="101"/>
      <c r="C201" s="101"/>
      <c r="D201" s="102"/>
      <c r="E201" s="102"/>
      <c r="F201" s="102"/>
      <c r="G201" s="102"/>
      <c r="H201" s="102"/>
      <c r="I201" s="93"/>
      <c r="J201" s="93"/>
      <c r="K201" s="95"/>
      <c r="L201" s="95"/>
      <c r="M201" s="96"/>
      <c r="N201" s="95"/>
      <c r="O201" s="92"/>
      <c r="P201" s="1"/>
      <c r="Q201" s="1"/>
    </row>
    <row r="202" ht="12.75" customHeight="1">
      <c r="A202" s="88"/>
      <c r="B202" s="88"/>
      <c r="C202" s="88"/>
      <c r="D202" s="89"/>
      <c r="E202" s="89"/>
      <c r="F202" s="227" t="str">
        <f>N284</f>
        <v>2,111,788.19</v>
      </c>
      <c r="G202" s="19"/>
      <c r="H202" s="102" t="s">
        <v>10</v>
      </c>
      <c r="I202" s="93"/>
      <c r="J202" s="93"/>
      <c r="K202" s="95"/>
      <c r="L202" s="95"/>
      <c r="M202" s="96"/>
      <c r="N202" s="95"/>
      <c r="O202" s="92"/>
      <c r="P202" s="1"/>
      <c r="Q202" s="1"/>
    </row>
    <row r="203" ht="12.75" customHeight="1">
      <c r="A203" s="104" t="s">
        <v>11</v>
      </c>
      <c r="B203" s="104" t="s">
        <v>12</v>
      </c>
      <c r="C203" s="104" t="s">
        <v>13</v>
      </c>
      <c r="D203" s="105" t="s">
        <v>14</v>
      </c>
      <c r="E203" s="33"/>
      <c r="F203" s="33"/>
      <c r="G203" s="34"/>
      <c r="H203" s="104" t="s">
        <v>15</v>
      </c>
      <c r="I203" s="93"/>
      <c r="J203" s="93"/>
      <c r="K203" s="105" t="s">
        <v>187</v>
      </c>
      <c r="L203" s="33"/>
      <c r="M203" s="33"/>
      <c r="N203" s="34"/>
      <c r="O203" s="92"/>
      <c r="P203" s="1"/>
      <c r="Q203" s="1"/>
    </row>
    <row r="204" ht="38.25" customHeight="1">
      <c r="A204" s="35"/>
      <c r="B204" s="35"/>
      <c r="C204" s="35"/>
      <c r="D204" s="106" t="s">
        <v>16</v>
      </c>
      <c r="E204" s="106" t="s">
        <v>17</v>
      </c>
      <c r="F204" s="106" t="s">
        <v>18</v>
      </c>
      <c r="G204" s="106" t="s">
        <v>19</v>
      </c>
      <c r="H204" s="35"/>
      <c r="I204" s="93"/>
      <c r="J204" s="93"/>
      <c r="K204" s="107" t="s">
        <v>341</v>
      </c>
      <c r="L204" s="107" t="s">
        <v>190</v>
      </c>
      <c r="M204" s="108" t="s">
        <v>191</v>
      </c>
      <c r="N204" s="109" t="s">
        <v>192</v>
      </c>
      <c r="O204" s="92"/>
      <c r="P204" s="1"/>
      <c r="Q204" s="1"/>
    </row>
    <row r="205" ht="12.75" customHeight="1">
      <c r="A205" s="110">
        <v>1.0</v>
      </c>
      <c r="B205" s="110">
        <v>2.0</v>
      </c>
      <c r="C205" s="110">
        <v>3.0</v>
      </c>
      <c r="D205" s="110">
        <v>4.0</v>
      </c>
      <c r="E205" s="110">
        <v>5.0</v>
      </c>
      <c r="F205" s="110">
        <v>6.0</v>
      </c>
      <c r="G205" s="110">
        <v>7.0</v>
      </c>
      <c r="H205" s="110">
        <v>8.0</v>
      </c>
      <c r="I205" s="93"/>
      <c r="J205" s="93"/>
      <c r="K205" s="111">
        <v>9.0</v>
      </c>
      <c r="L205" s="111" t="s">
        <v>193</v>
      </c>
      <c r="M205" s="111" t="s">
        <v>194</v>
      </c>
      <c r="N205" s="111" t="s">
        <v>195</v>
      </c>
      <c r="O205" s="92"/>
      <c r="P205" s="1"/>
      <c r="Q205" s="1"/>
    </row>
    <row r="206" ht="12.75" customHeight="1">
      <c r="A206" s="112" t="s">
        <v>20</v>
      </c>
      <c r="B206" s="112"/>
      <c r="C206" s="113" t="s">
        <v>21</v>
      </c>
      <c r="D206" s="110"/>
      <c r="E206" s="110"/>
      <c r="F206" s="110"/>
      <c r="G206" s="110"/>
      <c r="H206" s="110"/>
      <c r="I206" s="93"/>
      <c r="J206" s="93"/>
      <c r="K206" s="109"/>
      <c r="L206" s="109"/>
      <c r="M206" s="114"/>
      <c r="N206" s="109"/>
      <c r="O206" s="92"/>
      <c r="P206" s="1"/>
      <c r="Q206" s="1"/>
    </row>
    <row r="207" ht="12.75" customHeight="1">
      <c r="A207" s="112"/>
      <c r="B207" s="112"/>
      <c r="C207" s="115" t="s">
        <v>22</v>
      </c>
      <c r="D207" s="110"/>
      <c r="E207" s="110"/>
      <c r="F207" s="110"/>
      <c r="G207" s="110"/>
      <c r="H207" s="110"/>
      <c r="I207" s="93"/>
      <c r="J207" s="93"/>
      <c r="K207" s="109"/>
      <c r="L207" s="109"/>
      <c r="M207" s="114"/>
      <c r="N207" s="109"/>
      <c r="O207" s="92"/>
      <c r="P207" s="1"/>
      <c r="Q207" s="1"/>
    </row>
    <row r="208" ht="25.5" customHeight="1">
      <c r="A208" s="117" t="s">
        <v>196</v>
      </c>
      <c r="B208" s="118" t="s">
        <v>197</v>
      </c>
      <c r="C208" s="122" t="s">
        <v>198</v>
      </c>
      <c r="D208" s="144">
        <v>0.0</v>
      </c>
      <c r="E208" s="144">
        <v>0.0</v>
      </c>
      <c r="F208" s="144">
        <v>0.0</v>
      </c>
      <c r="G208" s="144">
        <v>79.49</v>
      </c>
      <c r="H208" s="144" t="str">
        <f>SUM(D208:G208)</f>
        <v>79.49</v>
      </c>
      <c r="I208" s="93"/>
      <c r="J208" s="93"/>
      <c r="K208" s="109" t="str">
        <f t="shared" ref="K208:K210" si="150">(D208+E208)*1.034+F208+G208</f>
        <v>79.49</v>
      </c>
      <c r="L208" s="109" t="str">
        <f t="shared" ref="L208:L210" si="151">K208*1.18</f>
        <v>93.80</v>
      </c>
      <c r="M208" s="114" t="str">
        <f t="shared" ref="M208:M211" si="152">N208/L208</f>
        <v>1.00</v>
      </c>
      <c r="N208" s="109" t="str">
        <f t="shared" ref="N208:N209" si="153">L208</f>
        <v>93.80</v>
      </c>
      <c r="O208" s="92"/>
      <c r="P208" s="1"/>
      <c r="Q208" s="1"/>
    </row>
    <row r="209" ht="12.75" customHeight="1">
      <c r="A209" s="117" t="s">
        <v>199</v>
      </c>
      <c r="B209" s="118" t="s">
        <v>369</v>
      </c>
      <c r="C209" s="122" t="s">
        <v>205</v>
      </c>
      <c r="D209" s="144">
        <v>209.32</v>
      </c>
      <c r="E209" s="144">
        <v>0.0</v>
      </c>
      <c r="F209" s="144">
        <v>0.0</v>
      </c>
      <c r="G209" s="144">
        <v>0.0</v>
      </c>
      <c r="H209" s="144" t="str">
        <f>D209+E209+F209+G209</f>
        <v>209.32</v>
      </c>
      <c r="I209" s="93"/>
      <c r="J209" s="93"/>
      <c r="K209" s="109" t="str">
        <f t="shared" si="150"/>
        <v>216.44</v>
      </c>
      <c r="L209" s="109" t="str">
        <f t="shared" si="151"/>
        <v>255.40</v>
      </c>
      <c r="M209" s="114" t="str">
        <f t="shared" si="152"/>
        <v>1.00</v>
      </c>
      <c r="N209" s="109" t="str">
        <f t="shared" si="153"/>
        <v>255.40</v>
      </c>
      <c r="O209" s="92"/>
      <c r="P209" s="1"/>
      <c r="Q209" s="1"/>
    </row>
    <row r="210" ht="25.5" customHeight="1">
      <c r="A210" s="117" t="s">
        <v>24</v>
      </c>
      <c r="B210" s="123" t="s">
        <v>213</v>
      </c>
      <c r="C210" s="119" t="s">
        <v>214</v>
      </c>
      <c r="D210" s="109">
        <v>0.0</v>
      </c>
      <c r="E210" s="109">
        <v>0.0</v>
      </c>
      <c r="F210" s="109">
        <v>0.0</v>
      </c>
      <c r="G210" s="109">
        <v>1988.44</v>
      </c>
      <c r="H210" s="109" t="str">
        <f t="shared" ref="H210:H211" si="154">SUM(D210:G210)</f>
        <v>1,988.44</v>
      </c>
      <c r="I210" s="93"/>
      <c r="J210" s="93"/>
      <c r="K210" s="109" t="str">
        <f t="shared" si="150"/>
        <v>1,988.44</v>
      </c>
      <c r="L210" s="109" t="str">
        <f t="shared" si="151"/>
        <v>2,346.36</v>
      </c>
      <c r="M210" s="114" t="str">
        <f t="shared" si="152"/>
        <v>0.71</v>
      </c>
      <c r="N210" s="109">
        <v>1675.85</v>
      </c>
      <c r="O210" s="92"/>
      <c r="P210" s="1"/>
      <c r="Q210" s="1"/>
    </row>
    <row r="211" ht="12.75" customHeight="1">
      <c r="A211" s="117" t="s">
        <v>27</v>
      </c>
      <c r="B211" s="123" t="s">
        <v>297</v>
      </c>
      <c r="C211" s="119" t="s">
        <v>370</v>
      </c>
      <c r="D211" s="109">
        <v>0.0</v>
      </c>
      <c r="E211" s="109">
        <v>0.0</v>
      </c>
      <c r="F211" s="109">
        <v>0.0</v>
      </c>
      <c r="G211" s="109">
        <v>62650.62</v>
      </c>
      <c r="H211" s="109" t="str">
        <f t="shared" si="154"/>
        <v>62,650.62</v>
      </c>
      <c r="I211" s="93"/>
      <c r="J211" s="93"/>
      <c r="K211" s="109" t="str">
        <f>H211</f>
        <v>62,650.62</v>
      </c>
      <c r="L211" s="156" t="str">
        <f>H211</f>
        <v>62,650.62</v>
      </c>
      <c r="M211" s="114" t="str">
        <f t="shared" si="152"/>
        <v>0.86</v>
      </c>
      <c r="N211" s="109">
        <v>53845.71</v>
      </c>
      <c r="O211" s="92"/>
      <c r="P211" s="1"/>
      <c r="Q211" s="1"/>
    </row>
    <row r="212" ht="12.75" customHeight="1">
      <c r="A212" s="112"/>
      <c r="B212" s="130"/>
      <c r="C212" s="113" t="s">
        <v>29</v>
      </c>
      <c r="D212" s="139" t="str">
        <f t="shared" ref="D212:H212" si="155">SUM(D208:D211)</f>
        <v>209.32</v>
      </c>
      <c r="E212" s="139" t="str">
        <f t="shared" si="155"/>
        <v>0.00</v>
      </c>
      <c r="F212" s="139" t="str">
        <f t="shared" si="155"/>
        <v>0.00</v>
      </c>
      <c r="G212" s="139" t="str">
        <f t="shared" si="155"/>
        <v>64,718.55</v>
      </c>
      <c r="H212" s="139" t="str">
        <f t="shared" si="155"/>
        <v>64,927.87</v>
      </c>
      <c r="I212" s="93"/>
      <c r="J212" s="93"/>
      <c r="K212" s="127" t="str">
        <f t="shared" ref="K212:L212" si="156">SUM(K208:K211)</f>
        <v>64,934.99</v>
      </c>
      <c r="L212" s="127" t="str">
        <f t="shared" si="156"/>
        <v>65,346.17</v>
      </c>
      <c r="M212" s="114"/>
      <c r="N212" s="127">
        <v>55870.76</v>
      </c>
      <c r="O212" s="92"/>
      <c r="P212" s="1"/>
      <c r="Q212" s="1"/>
    </row>
    <row r="213" ht="12.75" customHeight="1">
      <c r="A213" s="112" t="s">
        <v>30</v>
      </c>
      <c r="B213" s="130"/>
      <c r="C213" s="113" t="s">
        <v>31</v>
      </c>
      <c r="D213" s="110"/>
      <c r="E213" s="110"/>
      <c r="F213" s="110"/>
      <c r="G213" s="110"/>
      <c r="H213" s="110"/>
      <c r="I213" s="93"/>
      <c r="J213" s="93"/>
      <c r="K213" s="109"/>
      <c r="L213" s="109"/>
      <c r="M213" s="114"/>
      <c r="N213" s="109"/>
      <c r="O213" s="92"/>
      <c r="P213" s="1"/>
      <c r="Q213" s="1"/>
    </row>
    <row r="214" ht="12.75" customHeight="1">
      <c r="A214" s="112"/>
      <c r="B214" s="130"/>
      <c r="C214" s="113" t="s">
        <v>32</v>
      </c>
      <c r="D214" s="110"/>
      <c r="E214" s="110"/>
      <c r="F214" s="110"/>
      <c r="G214" s="110"/>
      <c r="H214" s="110"/>
      <c r="I214" s="93"/>
      <c r="J214" s="93"/>
      <c r="K214" s="109"/>
      <c r="L214" s="109"/>
      <c r="M214" s="114"/>
      <c r="N214" s="109"/>
      <c r="O214" s="92"/>
      <c r="P214" s="1"/>
      <c r="Q214" s="1"/>
    </row>
    <row r="215" ht="12.75" customHeight="1">
      <c r="A215" s="117" t="s">
        <v>33</v>
      </c>
      <c r="B215" s="118" t="s">
        <v>371</v>
      </c>
      <c r="C215" s="141" t="s">
        <v>343</v>
      </c>
      <c r="D215" s="144">
        <v>1078640.56</v>
      </c>
      <c r="E215" s="142">
        <v>0.0</v>
      </c>
      <c r="F215" s="142">
        <v>0.0</v>
      </c>
      <c r="G215" s="142">
        <v>0.0</v>
      </c>
      <c r="H215" s="109" t="str">
        <f t="shared" ref="H215:H224" si="157">SUM(D215:G215)</f>
        <v>1,078,640.56</v>
      </c>
      <c r="I215" s="93"/>
      <c r="J215" s="93"/>
      <c r="K215" s="109" t="str">
        <f t="shared" ref="K215:K224" si="158">(D215+E215)*1.034+F215+G215</f>
        <v>1,115,314.34</v>
      </c>
      <c r="L215" s="109" t="str">
        <f t="shared" ref="L215:L224" si="159">K215*1.18</f>
        <v>1,316,070.92</v>
      </c>
      <c r="M215" s="114" t="str">
        <f t="shared" ref="M215:M224" si="160">N215/L215</f>
        <v>1.00</v>
      </c>
      <c r="N215" s="109" t="str">
        <f t="shared" ref="N215:N224" si="161">L215</f>
        <v>1,316,070.92</v>
      </c>
      <c r="O215" s="92"/>
      <c r="P215" s="1"/>
      <c r="Q215" s="1"/>
    </row>
    <row r="216" ht="12.75" customHeight="1">
      <c r="A216" s="117" t="s">
        <v>36</v>
      </c>
      <c r="B216" s="118" t="s">
        <v>372</v>
      </c>
      <c r="C216" s="141" t="s">
        <v>373</v>
      </c>
      <c r="D216" s="144">
        <v>51299.25</v>
      </c>
      <c r="E216" s="142">
        <v>0.0</v>
      </c>
      <c r="F216" s="142">
        <v>0.0</v>
      </c>
      <c r="G216" s="142">
        <v>0.0</v>
      </c>
      <c r="H216" s="109" t="str">
        <f t="shared" si="157"/>
        <v>51,299.25</v>
      </c>
      <c r="I216" s="93"/>
      <c r="J216" s="93"/>
      <c r="K216" s="109" t="str">
        <f t="shared" si="158"/>
        <v>53,043.42</v>
      </c>
      <c r="L216" s="109" t="str">
        <f t="shared" si="159"/>
        <v>62,591.24</v>
      </c>
      <c r="M216" s="114" t="str">
        <f t="shared" si="160"/>
        <v>1.00</v>
      </c>
      <c r="N216" s="109" t="str">
        <f t="shared" si="161"/>
        <v>62,591.24</v>
      </c>
      <c r="O216" s="92"/>
      <c r="P216" s="1"/>
      <c r="Q216" s="1"/>
    </row>
    <row r="217" ht="12.75" customHeight="1">
      <c r="A217" s="117" t="s">
        <v>39</v>
      </c>
      <c r="B217" s="118" t="s">
        <v>374</v>
      </c>
      <c r="C217" s="141" t="s">
        <v>344</v>
      </c>
      <c r="D217" s="144">
        <v>4933.52</v>
      </c>
      <c r="E217" s="142">
        <v>0.0</v>
      </c>
      <c r="F217" s="142">
        <v>0.0</v>
      </c>
      <c r="G217" s="142">
        <v>0.0</v>
      </c>
      <c r="H217" s="109" t="str">
        <f t="shared" si="157"/>
        <v>4,933.52</v>
      </c>
      <c r="I217" s="93"/>
      <c r="J217" s="93"/>
      <c r="K217" s="109" t="str">
        <f t="shared" si="158"/>
        <v>5,101.26</v>
      </c>
      <c r="L217" s="109" t="str">
        <f t="shared" si="159"/>
        <v>6,019.49</v>
      </c>
      <c r="M217" s="114" t="str">
        <f t="shared" si="160"/>
        <v>1.00</v>
      </c>
      <c r="N217" s="109" t="str">
        <f t="shared" si="161"/>
        <v>6,019.49</v>
      </c>
      <c r="O217" s="92"/>
      <c r="P217" s="1"/>
      <c r="Q217" s="1"/>
    </row>
    <row r="218" ht="12.75" customHeight="1">
      <c r="A218" s="117" t="s">
        <v>42</v>
      </c>
      <c r="B218" s="118" t="s">
        <v>375</v>
      </c>
      <c r="C218" s="141" t="s">
        <v>351</v>
      </c>
      <c r="D218" s="144">
        <v>105.22</v>
      </c>
      <c r="E218" s="142">
        <v>7238.27</v>
      </c>
      <c r="F218" s="142">
        <v>1582.31</v>
      </c>
      <c r="G218" s="142">
        <v>0.0</v>
      </c>
      <c r="H218" s="109" t="str">
        <f t="shared" si="157"/>
        <v>8,925.80</v>
      </c>
      <c r="I218" s="93"/>
      <c r="J218" s="93"/>
      <c r="K218" s="109" t="str">
        <f t="shared" si="158"/>
        <v>9,175.48</v>
      </c>
      <c r="L218" s="109" t="str">
        <f t="shared" si="159"/>
        <v>10,827.06</v>
      </c>
      <c r="M218" s="114" t="str">
        <f t="shared" si="160"/>
        <v>1.00</v>
      </c>
      <c r="N218" s="109" t="str">
        <f t="shared" si="161"/>
        <v>10,827.06</v>
      </c>
      <c r="O218" s="92"/>
      <c r="P218" s="1"/>
      <c r="Q218" s="1"/>
    </row>
    <row r="219" ht="25.5" customHeight="1">
      <c r="A219" s="117" t="s">
        <v>223</v>
      </c>
      <c r="B219" s="118" t="s">
        <v>376</v>
      </c>
      <c r="C219" s="122" t="s">
        <v>377</v>
      </c>
      <c r="D219" s="144">
        <v>10665.38</v>
      </c>
      <c r="E219" s="144">
        <v>146.39</v>
      </c>
      <c r="F219" s="144">
        <v>13634.12</v>
      </c>
      <c r="G219" s="144">
        <v>0.0</v>
      </c>
      <c r="H219" s="109" t="str">
        <f t="shared" si="157"/>
        <v>24,445.89</v>
      </c>
      <c r="I219" s="93"/>
      <c r="J219" s="93"/>
      <c r="K219" s="109" t="str">
        <f t="shared" si="158"/>
        <v>24,813.49</v>
      </c>
      <c r="L219" s="109" t="str">
        <f t="shared" si="159"/>
        <v>29,279.92</v>
      </c>
      <c r="M219" s="114" t="str">
        <f t="shared" si="160"/>
        <v>1.00</v>
      </c>
      <c r="N219" s="109" t="str">
        <f t="shared" si="161"/>
        <v>29,279.92</v>
      </c>
      <c r="O219" s="92"/>
      <c r="P219" s="1"/>
      <c r="Q219" s="1"/>
    </row>
    <row r="220" ht="12.75" customHeight="1">
      <c r="A220" s="117" t="s">
        <v>226</v>
      </c>
      <c r="B220" s="118" t="s">
        <v>378</v>
      </c>
      <c r="C220" s="141" t="s">
        <v>379</v>
      </c>
      <c r="D220" s="144">
        <v>61.22</v>
      </c>
      <c r="E220" s="144">
        <v>44.51</v>
      </c>
      <c r="F220" s="144">
        <v>183.32</v>
      </c>
      <c r="G220" s="144">
        <v>0.0</v>
      </c>
      <c r="H220" s="109" t="str">
        <f t="shared" si="157"/>
        <v>289.05</v>
      </c>
      <c r="I220" s="93"/>
      <c r="J220" s="93"/>
      <c r="K220" s="109" t="str">
        <f t="shared" si="158"/>
        <v>292.64</v>
      </c>
      <c r="L220" s="109" t="str">
        <f t="shared" si="159"/>
        <v>345.32</v>
      </c>
      <c r="M220" s="114" t="str">
        <f t="shared" si="160"/>
        <v>1.00</v>
      </c>
      <c r="N220" s="109" t="str">
        <f t="shared" si="161"/>
        <v>345.32</v>
      </c>
      <c r="O220" s="92"/>
      <c r="P220" s="1"/>
      <c r="Q220" s="1"/>
    </row>
    <row r="221" ht="12.75" customHeight="1">
      <c r="A221" s="117" t="s">
        <v>229</v>
      </c>
      <c r="B221" s="118" t="s">
        <v>380</v>
      </c>
      <c r="C221" s="141" t="s">
        <v>381</v>
      </c>
      <c r="D221" s="144">
        <v>40277.5</v>
      </c>
      <c r="E221" s="144">
        <v>198.62</v>
      </c>
      <c r="F221" s="144">
        <v>0.0</v>
      </c>
      <c r="G221" s="144">
        <v>0.0</v>
      </c>
      <c r="H221" s="109" t="str">
        <f t="shared" si="157"/>
        <v>40,476.12</v>
      </c>
      <c r="I221" s="93"/>
      <c r="J221" s="93"/>
      <c r="K221" s="109" t="str">
        <f t="shared" si="158"/>
        <v>41,852.31</v>
      </c>
      <c r="L221" s="109" t="str">
        <f t="shared" si="159"/>
        <v>49,385.72</v>
      </c>
      <c r="M221" s="114" t="str">
        <f t="shared" si="160"/>
        <v>1.00</v>
      </c>
      <c r="N221" s="109" t="str">
        <f t="shared" si="161"/>
        <v>49,385.72</v>
      </c>
      <c r="O221" s="92"/>
      <c r="P221" s="1"/>
      <c r="Q221" s="1"/>
    </row>
    <row r="222" ht="12.75" customHeight="1">
      <c r="A222" s="117" t="s">
        <v>232</v>
      </c>
      <c r="B222" s="118" t="s">
        <v>382</v>
      </c>
      <c r="C222" s="141" t="s">
        <v>249</v>
      </c>
      <c r="D222" s="144">
        <v>4993.95</v>
      </c>
      <c r="E222" s="144">
        <v>0.0</v>
      </c>
      <c r="F222" s="144">
        <v>0.0</v>
      </c>
      <c r="G222" s="144">
        <v>0.0</v>
      </c>
      <c r="H222" s="109" t="str">
        <f t="shared" si="157"/>
        <v>4,993.95</v>
      </c>
      <c r="I222" s="93"/>
      <c r="J222" s="93"/>
      <c r="K222" s="109" t="str">
        <f t="shared" si="158"/>
        <v>5,163.74</v>
      </c>
      <c r="L222" s="109" t="str">
        <f t="shared" si="159"/>
        <v>6,093.22</v>
      </c>
      <c r="M222" s="114" t="str">
        <f t="shared" si="160"/>
        <v>1.00</v>
      </c>
      <c r="N222" s="109" t="str">
        <f t="shared" si="161"/>
        <v>6,093.22</v>
      </c>
      <c r="O222" s="92"/>
      <c r="P222" s="1"/>
      <c r="Q222" s="1"/>
    </row>
    <row r="223" ht="12.75" customHeight="1">
      <c r="A223" s="117" t="s">
        <v>235</v>
      </c>
      <c r="B223" s="118" t="s">
        <v>383</v>
      </c>
      <c r="C223" s="141" t="s">
        <v>252</v>
      </c>
      <c r="D223" s="144">
        <v>4101.74</v>
      </c>
      <c r="E223" s="144">
        <v>0.0</v>
      </c>
      <c r="F223" s="144">
        <v>0.0</v>
      </c>
      <c r="G223" s="144">
        <v>0.0</v>
      </c>
      <c r="H223" s="109" t="str">
        <f t="shared" si="157"/>
        <v>4,101.74</v>
      </c>
      <c r="I223" s="93"/>
      <c r="J223" s="93"/>
      <c r="K223" s="109" t="str">
        <f t="shared" si="158"/>
        <v>4,241.20</v>
      </c>
      <c r="L223" s="109" t="str">
        <f t="shared" si="159"/>
        <v>5,004.62</v>
      </c>
      <c r="M223" s="114" t="str">
        <f t="shared" si="160"/>
        <v>1.00</v>
      </c>
      <c r="N223" s="109" t="str">
        <f t="shared" si="161"/>
        <v>5,004.62</v>
      </c>
      <c r="O223" s="92"/>
      <c r="P223" s="1"/>
      <c r="Q223" s="1"/>
    </row>
    <row r="224" ht="12.75" customHeight="1">
      <c r="A224" s="117" t="s">
        <v>238</v>
      </c>
      <c r="B224" s="118" t="s">
        <v>384</v>
      </c>
      <c r="C224" s="141" t="s">
        <v>385</v>
      </c>
      <c r="D224" s="144">
        <v>14834.25</v>
      </c>
      <c r="E224" s="144">
        <v>0.0</v>
      </c>
      <c r="F224" s="144">
        <v>0.0</v>
      </c>
      <c r="G224" s="144">
        <v>0.0</v>
      </c>
      <c r="H224" s="109" t="str">
        <f t="shared" si="157"/>
        <v>14,834.25</v>
      </c>
      <c r="I224" s="93"/>
      <c r="J224" s="93"/>
      <c r="K224" s="109" t="str">
        <f t="shared" si="158"/>
        <v>15,338.61</v>
      </c>
      <c r="L224" s="109" t="str">
        <f t="shared" si="159"/>
        <v>18,099.57</v>
      </c>
      <c r="M224" s="114" t="str">
        <f t="shared" si="160"/>
        <v>1.00</v>
      </c>
      <c r="N224" s="109" t="str">
        <f t="shared" si="161"/>
        <v>18,099.57</v>
      </c>
      <c r="O224" s="92"/>
      <c r="P224" s="1"/>
      <c r="Q224" s="1"/>
    </row>
    <row r="225" ht="12.75" customHeight="1">
      <c r="A225" s="112"/>
      <c r="B225" s="112"/>
      <c r="C225" s="113" t="s">
        <v>45</v>
      </c>
      <c r="D225" s="139" t="str">
        <f t="shared" ref="D225:H225" si="162">SUM(D215:D224)</f>
        <v>1,209,912.59</v>
      </c>
      <c r="E225" s="139" t="str">
        <f t="shared" si="162"/>
        <v>7,627.79</v>
      </c>
      <c r="F225" s="139" t="str">
        <f t="shared" si="162"/>
        <v>15,399.75</v>
      </c>
      <c r="G225" s="139" t="str">
        <f t="shared" si="162"/>
        <v>0.00</v>
      </c>
      <c r="H225" s="139" t="str">
        <f t="shared" si="162"/>
        <v>1,232,940.13</v>
      </c>
      <c r="I225" s="93"/>
      <c r="J225" s="93"/>
      <c r="K225" s="127" t="str">
        <f>SUM(K215:K224)</f>
        <v>1,274,336.50</v>
      </c>
      <c r="L225" s="127">
        <v>1503717.08</v>
      </c>
      <c r="M225" s="114"/>
      <c r="N225" s="127">
        <v>1503717.08</v>
      </c>
      <c r="O225" s="92"/>
      <c r="P225" s="1"/>
      <c r="Q225" s="1"/>
    </row>
    <row r="226" ht="12.75" customHeight="1">
      <c r="A226" s="112" t="s">
        <v>46</v>
      </c>
      <c r="B226" s="112"/>
      <c r="C226" s="113" t="s">
        <v>47</v>
      </c>
      <c r="D226" s="110"/>
      <c r="E226" s="110"/>
      <c r="F226" s="110"/>
      <c r="G226" s="110"/>
      <c r="H226" s="110"/>
      <c r="I226" s="93"/>
      <c r="J226" s="93"/>
      <c r="K226" s="109"/>
      <c r="L226" s="109"/>
      <c r="M226" s="114"/>
      <c r="N226" s="109"/>
      <c r="O226" s="92"/>
      <c r="P226" s="1"/>
      <c r="Q226" s="1"/>
    </row>
    <row r="227" ht="25.5" customHeight="1">
      <c r="A227" s="112"/>
      <c r="B227" s="112"/>
      <c r="C227" s="115" t="s">
        <v>48</v>
      </c>
      <c r="D227" s="110"/>
      <c r="E227" s="110"/>
      <c r="F227" s="110"/>
      <c r="G227" s="110"/>
      <c r="H227" s="110"/>
      <c r="I227" s="93"/>
      <c r="J227" s="93"/>
      <c r="K227" s="109"/>
      <c r="L227" s="109"/>
      <c r="M227" s="114"/>
      <c r="N227" s="109"/>
      <c r="O227" s="92"/>
      <c r="P227" s="1"/>
      <c r="Q227" s="1"/>
    </row>
    <row r="228" ht="12.75" customHeight="1">
      <c r="A228" s="117" t="s">
        <v>265</v>
      </c>
      <c r="B228" s="112"/>
      <c r="C228" s="141" t="s">
        <v>49</v>
      </c>
      <c r="D228" s="142" t="str">
        <f t="shared" ref="D228:G228" si="163">SUM(D227)</f>
        <v>0.00</v>
      </c>
      <c r="E228" s="142" t="str">
        <f t="shared" si="163"/>
        <v>0.00</v>
      </c>
      <c r="F228" s="142" t="str">
        <f t="shared" si="163"/>
        <v>0.00</v>
      </c>
      <c r="G228" s="142" t="str">
        <f t="shared" si="163"/>
        <v>0.00</v>
      </c>
      <c r="H228" s="144" t="str">
        <f t="shared" ref="H228:H229" si="165">SUM(D228:G228)</f>
        <v>0.00</v>
      </c>
      <c r="I228" s="93"/>
      <c r="J228" s="93"/>
      <c r="K228" s="109" t="str">
        <f>(D228+E228)*1.034</f>
        <v>0.00</v>
      </c>
      <c r="L228" s="109" t="str">
        <f>((D228+E228)*1.034+F228+G228)*1.18</f>
        <v>0.00</v>
      </c>
      <c r="M228" s="114"/>
      <c r="N228" s="109" t="str">
        <f>L228</f>
        <v>0.00</v>
      </c>
      <c r="O228" s="92"/>
      <c r="P228" s="1"/>
      <c r="Q228" s="1"/>
    </row>
    <row r="229" ht="12.75" customHeight="1">
      <c r="A229" s="112"/>
      <c r="B229" s="112"/>
      <c r="C229" s="113" t="s">
        <v>50</v>
      </c>
      <c r="D229" s="143" t="str">
        <f t="shared" ref="D229:G229" si="164">SUM(D228)</f>
        <v>0.00</v>
      </c>
      <c r="E229" s="143" t="str">
        <f t="shared" si="164"/>
        <v>0.00</v>
      </c>
      <c r="F229" s="143" t="str">
        <f t="shared" si="164"/>
        <v>0.00</v>
      </c>
      <c r="G229" s="143" t="str">
        <f t="shared" si="164"/>
        <v>0.00</v>
      </c>
      <c r="H229" s="143" t="str">
        <f t="shared" si="165"/>
        <v>0.00</v>
      </c>
      <c r="I229" s="93"/>
      <c r="J229" s="93"/>
      <c r="K229" s="109"/>
      <c r="L229" s="127" t="str">
        <f>L228</f>
        <v>0.00</v>
      </c>
      <c r="M229" s="114"/>
      <c r="N229" s="109" t="str">
        <f>N228</f>
        <v>0.00</v>
      </c>
      <c r="O229" s="92"/>
      <c r="P229" s="1"/>
      <c r="Q229" s="1"/>
    </row>
    <row r="230" ht="12.75" customHeight="1">
      <c r="A230" s="112" t="s">
        <v>51</v>
      </c>
      <c r="B230" s="112"/>
      <c r="C230" s="113" t="s">
        <v>52</v>
      </c>
      <c r="D230" s="142"/>
      <c r="E230" s="142"/>
      <c r="F230" s="142"/>
      <c r="G230" s="142"/>
      <c r="H230" s="110"/>
      <c r="I230" s="93"/>
      <c r="J230" s="93"/>
      <c r="K230" s="109"/>
      <c r="L230" s="109"/>
      <c r="M230" s="114"/>
      <c r="N230" s="109"/>
      <c r="O230" s="92"/>
      <c r="P230" s="1"/>
      <c r="Q230" s="1"/>
    </row>
    <row r="231" ht="12.75" customHeight="1">
      <c r="A231" s="112"/>
      <c r="B231" s="112"/>
      <c r="C231" s="115" t="s">
        <v>53</v>
      </c>
      <c r="D231" s="142"/>
      <c r="E231" s="142"/>
      <c r="F231" s="142"/>
      <c r="G231" s="142"/>
      <c r="H231" s="110"/>
      <c r="I231" s="93"/>
      <c r="J231" s="93"/>
      <c r="K231" s="109"/>
      <c r="L231" s="109"/>
      <c r="M231" s="114"/>
      <c r="N231" s="109"/>
      <c r="O231" s="92"/>
      <c r="P231" s="1"/>
      <c r="Q231" s="1"/>
    </row>
    <row r="232" ht="12.75" customHeight="1">
      <c r="A232" s="117" t="s">
        <v>54</v>
      </c>
      <c r="B232" s="122"/>
      <c r="C232" s="141" t="s">
        <v>49</v>
      </c>
      <c r="D232" s="142">
        <v>0.0</v>
      </c>
      <c r="E232" s="142">
        <v>0.0</v>
      </c>
      <c r="F232" s="142">
        <v>0.0</v>
      </c>
      <c r="G232" s="142">
        <v>0.0</v>
      </c>
      <c r="H232" s="144" t="str">
        <f>SUM(D232:G232)</f>
        <v>0.00</v>
      </c>
      <c r="I232" s="93"/>
      <c r="J232" s="93"/>
      <c r="K232" s="109" t="str">
        <f>(D232+E232)*1.034</f>
        <v>0.00</v>
      </c>
      <c r="L232" s="109" t="str">
        <f>((D232+E232)*1.034+F232+G232)*1.18</f>
        <v>0.00</v>
      </c>
      <c r="M232" s="114"/>
      <c r="N232" s="109" t="str">
        <f>L232</f>
        <v>0.00</v>
      </c>
      <c r="O232" s="92"/>
      <c r="P232" s="1"/>
      <c r="Q232" s="1"/>
    </row>
    <row r="233" ht="12.75" customHeight="1">
      <c r="A233" s="112"/>
      <c r="B233" s="112"/>
      <c r="C233" s="113" t="s">
        <v>57</v>
      </c>
      <c r="D233" s="139" t="str">
        <f t="shared" ref="D233:H233" si="166">D232</f>
        <v>0.00</v>
      </c>
      <c r="E233" s="139" t="str">
        <f t="shared" si="166"/>
        <v>0.00</v>
      </c>
      <c r="F233" s="139" t="str">
        <f t="shared" si="166"/>
        <v>0.00</v>
      </c>
      <c r="G233" s="139" t="str">
        <f t="shared" si="166"/>
        <v>0.00</v>
      </c>
      <c r="H233" s="139" t="str">
        <f t="shared" si="166"/>
        <v>0.00</v>
      </c>
      <c r="I233" s="93"/>
      <c r="J233" s="93"/>
      <c r="K233" s="109"/>
      <c r="L233" s="127" t="str">
        <f>SUM(L232)</f>
        <v>0.00</v>
      </c>
      <c r="M233" s="114"/>
      <c r="N233" s="109" t="str">
        <f>SUM(N232)</f>
        <v>0.00</v>
      </c>
      <c r="O233" s="92"/>
      <c r="P233" s="1"/>
      <c r="Q233" s="1"/>
    </row>
    <row r="234" ht="12.75" customHeight="1">
      <c r="A234" s="112" t="s">
        <v>58</v>
      </c>
      <c r="B234" s="112"/>
      <c r="C234" s="113" t="s">
        <v>59</v>
      </c>
      <c r="D234" s="110"/>
      <c r="E234" s="110"/>
      <c r="F234" s="110"/>
      <c r="G234" s="110"/>
      <c r="H234" s="110"/>
      <c r="I234" s="93"/>
      <c r="J234" s="93"/>
      <c r="K234" s="109"/>
      <c r="L234" s="109"/>
      <c r="M234" s="114"/>
      <c r="N234" s="109"/>
      <c r="O234" s="92"/>
      <c r="P234" s="1"/>
      <c r="Q234" s="1"/>
    </row>
    <row r="235" ht="25.5" customHeight="1">
      <c r="A235" s="112"/>
      <c r="B235" s="112"/>
      <c r="C235" s="115" t="s">
        <v>60</v>
      </c>
      <c r="D235" s="110"/>
      <c r="E235" s="110"/>
      <c r="F235" s="110"/>
      <c r="G235" s="110"/>
      <c r="H235" s="110"/>
      <c r="I235" s="93"/>
      <c r="J235" s="93"/>
      <c r="K235" s="109"/>
      <c r="L235" s="109"/>
      <c r="M235" s="114"/>
      <c r="N235" s="109"/>
      <c r="O235" s="92"/>
      <c r="P235" s="1"/>
      <c r="Q235" s="1"/>
    </row>
    <row r="236" ht="12.75" customHeight="1">
      <c r="A236" s="117" t="s">
        <v>61</v>
      </c>
      <c r="B236" s="122"/>
      <c r="C236" s="141" t="s">
        <v>49</v>
      </c>
      <c r="D236" s="144">
        <v>0.0</v>
      </c>
      <c r="E236" s="144">
        <v>0.0</v>
      </c>
      <c r="F236" s="144">
        <v>0.0</v>
      </c>
      <c r="G236" s="144">
        <v>0.0</v>
      </c>
      <c r="H236" s="144" t="str">
        <f t="shared" ref="H236:H237" si="168">SUM(D236:G236)</f>
        <v>0.00</v>
      </c>
      <c r="I236" s="93"/>
      <c r="J236" s="93"/>
      <c r="K236" s="109" t="str">
        <f>(D236+E236)*1.034</f>
        <v>0.00</v>
      </c>
      <c r="L236" s="109" t="str">
        <f>((D236+E236)*1.034+F236+G236)*1.18</f>
        <v>0.00</v>
      </c>
      <c r="M236" s="114"/>
      <c r="N236" s="109" t="str">
        <f>L236</f>
        <v>0.00</v>
      </c>
      <c r="O236" s="92"/>
      <c r="P236" s="1"/>
      <c r="Q236" s="1"/>
    </row>
    <row r="237" ht="12.75" customHeight="1">
      <c r="A237" s="112"/>
      <c r="B237" s="112"/>
      <c r="C237" s="113" t="s">
        <v>62</v>
      </c>
      <c r="D237" s="143" t="str">
        <f t="shared" ref="D237:G237" si="167">D236</f>
        <v>0.00</v>
      </c>
      <c r="E237" s="143" t="str">
        <f t="shared" si="167"/>
        <v>0.00</v>
      </c>
      <c r="F237" s="143" t="str">
        <f t="shared" si="167"/>
        <v>0.00</v>
      </c>
      <c r="G237" s="143" t="str">
        <f t="shared" si="167"/>
        <v>0.00</v>
      </c>
      <c r="H237" s="143" t="str">
        <f t="shared" si="168"/>
        <v>0.00</v>
      </c>
      <c r="I237" s="93"/>
      <c r="J237" s="93"/>
      <c r="K237" s="109"/>
      <c r="L237" s="127" t="str">
        <f>L236</f>
        <v>0.00</v>
      </c>
      <c r="M237" s="114"/>
      <c r="N237" s="109" t="str">
        <f>N236</f>
        <v>0.00</v>
      </c>
      <c r="O237" s="92"/>
      <c r="P237" s="1"/>
      <c r="Q237" s="1"/>
    </row>
    <row r="238" ht="12.75" customHeight="1">
      <c r="A238" s="112" t="s">
        <v>63</v>
      </c>
      <c r="B238" s="112"/>
      <c r="C238" s="113" t="s">
        <v>64</v>
      </c>
      <c r="D238" s="110"/>
      <c r="E238" s="110"/>
      <c r="F238" s="110"/>
      <c r="G238" s="110"/>
      <c r="H238" s="110"/>
      <c r="I238" s="93"/>
      <c r="J238" s="93"/>
      <c r="K238" s="109"/>
      <c r="L238" s="109"/>
      <c r="M238" s="114"/>
      <c r="N238" s="109"/>
      <c r="O238" s="92"/>
      <c r="P238" s="1"/>
      <c r="Q238" s="1"/>
    </row>
    <row r="239" ht="51.0" customHeight="1">
      <c r="A239" s="112"/>
      <c r="B239" s="112"/>
      <c r="C239" s="115" t="s">
        <v>65</v>
      </c>
      <c r="D239" s="110"/>
      <c r="E239" s="110"/>
      <c r="F239" s="110"/>
      <c r="G239" s="110"/>
      <c r="H239" s="110"/>
      <c r="I239" s="93"/>
      <c r="J239" s="93"/>
      <c r="K239" s="109"/>
      <c r="L239" s="109"/>
      <c r="M239" s="114"/>
      <c r="N239" s="109"/>
      <c r="O239" s="92"/>
      <c r="P239" s="1"/>
      <c r="Q239" s="1"/>
    </row>
    <row r="240" ht="25.5" customHeight="1">
      <c r="A240" s="117" t="s">
        <v>66</v>
      </c>
      <c r="B240" s="118" t="s">
        <v>369</v>
      </c>
      <c r="C240" s="119" t="s">
        <v>386</v>
      </c>
      <c r="D240" s="109">
        <v>7031.25</v>
      </c>
      <c r="E240" s="109">
        <v>11251.55</v>
      </c>
      <c r="F240" s="109">
        <v>0.0</v>
      </c>
      <c r="G240" s="109">
        <v>0.0</v>
      </c>
      <c r="H240" s="109" t="str">
        <f>SUM(D240:G240)</f>
        <v>18,282.80</v>
      </c>
      <c r="I240" s="93"/>
      <c r="J240" s="93"/>
      <c r="K240" s="109" t="str">
        <f t="shared" ref="K240:K241" si="169">(D240+E240)*1.034+F240+G240</f>
        <v>18,904.42</v>
      </c>
      <c r="L240" s="109" t="str">
        <f t="shared" ref="L240:L241" si="170">K240*1.18</f>
        <v>22,307.21</v>
      </c>
      <c r="M240" s="114" t="str">
        <f t="shared" ref="M240:M241" si="171">N240/L240</f>
        <v>1.00</v>
      </c>
      <c r="N240" s="109" t="str">
        <f>L240</f>
        <v>22,307.21</v>
      </c>
      <c r="O240" s="92"/>
      <c r="P240" s="1"/>
      <c r="Q240" s="1"/>
    </row>
    <row r="241" ht="12.75" customHeight="1">
      <c r="A241" s="117" t="s">
        <v>279</v>
      </c>
      <c r="B241" s="118" t="s">
        <v>387</v>
      </c>
      <c r="C241" s="119" t="s">
        <v>388</v>
      </c>
      <c r="D241" s="109">
        <v>0.0</v>
      </c>
      <c r="E241" s="109">
        <v>2017.8</v>
      </c>
      <c r="F241" s="109">
        <v>267412.35</v>
      </c>
      <c r="G241" s="109">
        <v>1504.24</v>
      </c>
      <c r="H241" s="109">
        <v>270934.38</v>
      </c>
      <c r="I241" s="93"/>
      <c r="J241" s="93"/>
      <c r="K241" s="109" t="str">
        <f t="shared" si="169"/>
        <v>271,003.00</v>
      </c>
      <c r="L241" s="109" t="str">
        <f t="shared" si="170"/>
        <v>319,783.53</v>
      </c>
      <c r="M241" s="114" t="str">
        <f t="shared" si="171"/>
        <v>1.00</v>
      </c>
      <c r="N241" s="109">
        <v>319753.63</v>
      </c>
      <c r="O241" s="92"/>
      <c r="P241" s="1"/>
      <c r="Q241" s="1"/>
    </row>
    <row r="242" ht="12.75" customHeight="1">
      <c r="A242" s="112"/>
      <c r="B242" s="112"/>
      <c r="C242" s="113" t="s">
        <v>67</v>
      </c>
      <c r="D242" s="139" t="str">
        <f t="shared" ref="D242:H242" si="172">SUM(D240:D241)</f>
        <v>7,031.25</v>
      </c>
      <c r="E242" s="139" t="str">
        <f t="shared" si="172"/>
        <v>13,269.35</v>
      </c>
      <c r="F242" s="139" t="str">
        <f t="shared" si="172"/>
        <v>267,412.35</v>
      </c>
      <c r="G242" s="139" t="str">
        <f t="shared" si="172"/>
        <v>1,504.24</v>
      </c>
      <c r="H242" s="127" t="str">
        <f t="shared" si="172"/>
        <v>289,217.18</v>
      </c>
      <c r="I242" s="93"/>
      <c r="J242" s="93"/>
      <c r="K242" s="127" t="str">
        <f t="shared" ref="K242:L242" si="173">SUM(K240:K241)</f>
        <v>289,907.41</v>
      </c>
      <c r="L242" s="127" t="str">
        <f t="shared" si="173"/>
        <v>342,090.74</v>
      </c>
      <c r="M242" s="114"/>
      <c r="N242" s="127" t="str">
        <f>SUM(N240:N241)</f>
        <v>342,060.84</v>
      </c>
      <c r="O242" s="92"/>
      <c r="P242" s="1"/>
      <c r="Q242" s="1"/>
    </row>
    <row r="243" ht="12.75" customHeight="1">
      <c r="A243" s="112" t="s">
        <v>68</v>
      </c>
      <c r="B243" s="112"/>
      <c r="C243" s="113" t="s">
        <v>69</v>
      </c>
      <c r="D243" s="110"/>
      <c r="E243" s="110"/>
      <c r="F243" s="110"/>
      <c r="G243" s="110"/>
      <c r="H243" s="110"/>
      <c r="I243" s="93"/>
      <c r="J243" s="93"/>
      <c r="K243" s="109"/>
      <c r="L243" s="109"/>
      <c r="M243" s="114"/>
      <c r="N243" s="109"/>
      <c r="O243" s="92"/>
      <c r="P243" s="1"/>
      <c r="Q243" s="1"/>
    </row>
    <row r="244" ht="25.5" customHeight="1">
      <c r="A244" s="112"/>
      <c r="B244" s="112"/>
      <c r="C244" s="115" t="s">
        <v>70</v>
      </c>
      <c r="D244" s="110"/>
      <c r="E244" s="110"/>
      <c r="F244" s="110"/>
      <c r="G244" s="110"/>
      <c r="H244" s="110"/>
      <c r="I244" s="93"/>
      <c r="J244" s="93"/>
      <c r="K244" s="109"/>
      <c r="L244" s="109"/>
      <c r="M244" s="114"/>
      <c r="N244" s="109"/>
      <c r="O244" s="92"/>
      <c r="P244" s="1"/>
      <c r="Q244" s="1"/>
    </row>
    <row r="245" ht="12.75" customHeight="1">
      <c r="A245" s="117" t="s">
        <v>71</v>
      </c>
      <c r="B245" s="119"/>
      <c r="C245" s="141" t="s">
        <v>49</v>
      </c>
      <c r="D245" s="144">
        <v>0.0</v>
      </c>
      <c r="E245" s="144">
        <v>0.0</v>
      </c>
      <c r="F245" s="144">
        <v>0.0</v>
      </c>
      <c r="G245" s="144">
        <v>0.0</v>
      </c>
      <c r="H245" s="144" t="str">
        <f t="shared" ref="H245:H247" si="175">SUM(D245:G245)</f>
        <v>0.00</v>
      </c>
      <c r="I245" s="93"/>
      <c r="J245" s="93"/>
      <c r="K245" s="109" t="str">
        <f>(D245+E245)*1.034</f>
        <v>0.00</v>
      </c>
      <c r="L245" s="109" t="str">
        <f>((D245+E245)*1.034+F245+G245)*1.18</f>
        <v>0.00</v>
      </c>
      <c r="M245" s="114"/>
      <c r="N245" s="109" t="str">
        <f>L245</f>
        <v>0.00</v>
      </c>
      <c r="O245" s="92"/>
      <c r="P245" s="1"/>
      <c r="Q245" s="1"/>
    </row>
    <row r="246" ht="12.75" customHeight="1">
      <c r="A246" s="112"/>
      <c r="B246" s="112"/>
      <c r="C246" s="113" t="s">
        <v>72</v>
      </c>
      <c r="D246" s="139" t="str">
        <f t="shared" ref="D246:G246" si="174">SUM(D245)</f>
        <v>0.00</v>
      </c>
      <c r="E246" s="139" t="str">
        <f t="shared" si="174"/>
        <v>0.00</v>
      </c>
      <c r="F246" s="139" t="str">
        <f t="shared" si="174"/>
        <v>0.00</v>
      </c>
      <c r="G246" s="139" t="str">
        <f t="shared" si="174"/>
        <v>0.00</v>
      </c>
      <c r="H246" s="139" t="str">
        <f t="shared" si="175"/>
        <v>0.00</v>
      </c>
      <c r="I246" s="93"/>
      <c r="J246" s="93"/>
      <c r="K246" s="109"/>
      <c r="L246" s="127" t="str">
        <f>L245</f>
        <v>0.00</v>
      </c>
      <c r="M246" s="114"/>
      <c r="N246" s="109" t="str">
        <f>N245</f>
        <v>0.00</v>
      </c>
      <c r="O246" s="92"/>
      <c r="P246" s="1"/>
      <c r="Q246" s="1"/>
    </row>
    <row r="247" ht="12.75" customHeight="1">
      <c r="A247" s="112"/>
      <c r="B247" s="112"/>
      <c r="C247" s="113" t="s">
        <v>73</v>
      </c>
      <c r="D247" s="139" t="str">
        <f t="shared" ref="D247:G247" si="176">D242+D225+D212</f>
        <v>1,217,153.16</v>
      </c>
      <c r="E247" s="139" t="str">
        <f t="shared" si="176"/>
        <v>20,897.14</v>
      </c>
      <c r="F247" s="139" t="str">
        <f t="shared" si="176"/>
        <v>282,812.10</v>
      </c>
      <c r="G247" s="139" t="str">
        <f t="shared" si="176"/>
        <v>66,222.79</v>
      </c>
      <c r="H247" s="139" t="str">
        <f t="shared" si="175"/>
        <v>1,587,085.19</v>
      </c>
      <c r="I247" s="93"/>
      <c r="J247" s="93"/>
      <c r="K247" s="139" t="str">
        <f t="shared" ref="K247:L247" si="177">K242+K225+K212</f>
        <v>1,629,178.90</v>
      </c>
      <c r="L247" s="139" t="str">
        <f t="shared" si="177"/>
        <v>1,911,154.00</v>
      </c>
      <c r="M247" s="114"/>
      <c r="N247" s="139" t="str">
        <f>N242+N225+N212</f>
        <v>1,901,648.68</v>
      </c>
      <c r="O247" s="92"/>
      <c r="P247" s="1"/>
      <c r="Q247" s="1"/>
    </row>
    <row r="248" ht="12.75" customHeight="1">
      <c r="A248" s="112" t="s">
        <v>74</v>
      </c>
      <c r="B248" s="112"/>
      <c r="C248" s="113" t="s">
        <v>75</v>
      </c>
      <c r="D248" s="144"/>
      <c r="E248" s="144"/>
      <c r="F248" s="144"/>
      <c r="G248" s="144"/>
      <c r="H248" s="144"/>
      <c r="I248" s="93"/>
      <c r="J248" s="93"/>
      <c r="K248" s="109"/>
      <c r="L248" s="109"/>
      <c r="M248" s="114"/>
      <c r="N248" s="109"/>
      <c r="O248" s="92"/>
      <c r="P248" s="1"/>
      <c r="Q248" s="1"/>
    </row>
    <row r="249" ht="12.75" customHeight="1">
      <c r="A249" s="112"/>
      <c r="B249" s="112"/>
      <c r="C249" s="113" t="s">
        <v>76</v>
      </c>
      <c r="D249" s="144"/>
      <c r="E249" s="144"/>
      <c r="F249" s="144"/>
      <c r="G249" s="144"/>
      <c r="H249" s="144"/>
      <c r="I249" s="93"/>
      <c r="J249" s="93"/>
      <c r="K249" s="109"/>
      <c r="L249" s="109"/>
      <c r="M249" s="114"/>
      <c r="N249" s="109"/>
      <c r="O249" s="92"/>
      <c r="P249" s="1"/>
      <c r="Q249" s="1"/>
    </row>
    <row r="250" ht="12.75" customHeight="1">
      <c r="A250" s="117" t="s">
        <v>77</v>
      </c>
      <c r="B250" s="119" t="s">
        <v>389</v>
      </c>
      <c r="C250" s="119"/>
      <c r="D250" s="109"/>
      <c r="E250" s="109"/>
      <c r="F250" s="109"/>
      <c r="G250" s="109"/>
      <c r="H250" s="109"/>
      <c r="I250" s="93"/>
      <c r="J250" s="93"/>
      <c r="K250" s="109"/>
      <c r="L250" s="109"/>
      <c r="M250" s="114"/>
      <c r="N250" s="109"/>
      <c r="O250" s="92"/>
      <c r="P250" s="1"/>
      <c r="Q250" s="1"/>
    </row>
    <row r="251" ht="12.75" customHeight="1">
      <c r="A251" s="117" t="s">
        <v>77</v>
      </c>
      <c r="B251" s="118" t="s">
        <v>390</v>
      </c>
      <c r="C251" s="119" t="s">
        <v>348</v>
      </c>
      <c r="D251" s="109">
        <v>9744.67</v>
      </c>
      <c r="E251" s="109">
        <v>335.44</v>
      </c>
      <c r="F251" s="109">
        <v>2591.47</v>
      </c>
      <c r="G251" s="109">
        <v>0.0</v>
      </c>
      <c r="H251" s="109" t="str">
        <f t="shared" ref="H251:H253" si="178">SUM(D251:G251)</f>
        <v>12,671.58</v>
      </c>
      <c r="I251" s="93"/>
      <c r="J251" s="93"/>
      <c r="K251" s="109" t="str">
        <f t="shared" ref="K251:K253" si="179">(D251+E251)*1.034+F251+G251</f>
        <v>13,014.30</v>
      </c>
      <c r="L251" s="109" t="str">
        <f t="shared" ref="L251:L253" si="180">K251*1.18</f>
        <v>15,356.88</v>
      </c>
      <c r="M251" s="114" t="str">
        <f t="shared" ref="M251:M252" si="181">N251/L251</f>
        <v>1.00</v>
      </c>
      <c r="N251" s="109" t="str">
        <f t="shared" ref="N251:N252" si="182">L251</f>
        <v>15,356.88</v>
      </c>
      <c r="O251" s="92"/>
      <c r="P251" s="1"/>
      <c r="Q251" s="1"/>
    </row>
    <row r="252" ht="12.75" customHeight="1">
      <c r="A252" s="117" t="s">
        <v>349</v>
      </c>
      <c r="B252" s="118" t="s">
        <v>391</v>
      </c>
      <c r="C252" s="119" t="s">
        <v>41</v>
      </c>
      <c r="D252" s="109">
        <v>758.45</v>
      </c>
      <c r="E252" s="109">
        <v>0.0</v>
      </c>
      <c r="F252" s="109">
        <v>0.0</v>
      </c>
      <c r="G252" s="109">
        <v>0.0</v>
      </c>
      <c r="H252" s="109" t="str">
        <f t="shared" si="178"/>
        <v>758.45</v>
      </c>
      <c r="I252" s="93"/>
      <c r="J252" s="93"/>
      <c r="K252" s="109" t="str">
        <f t="shared" si="179"/>
        <v>784.24</v>
      </c>
      <c r="L252" s="109" t="str">
        <f t="shared" si="180"/>
        <v>925.40</v>
      </c>
      <c r="M252" s="114" t="str">
        <f t="shared" si="181"/>
        <v>1.00</v>
      </c>
      <c r="N252" s="109" t="str">
        <f t="shared" si="182"/>
        <v>925.40</v>
      </c>
      <c r="O252" s="92"/>
      <c r="P252" s="1"/>
      <c r="Q252" s="1"/>
    </row>
    <row r="253" ht="12.75" customHeight="1">
      <c r="A253" s="117" t="s">
        <v>352</v>
      </c>
      <c r="B253" s="118" t="s">
        <v>392</v>
      </c>
      <c r="C253" s="202" t="s">
        <v>393</v>
      </c>
      <c r="D253" s="156">
        <v>362.39</v>
      </c>
      <c r="E253" s="156">
        <v>161.93</v>
      </c>
      <c r="F253" s="156">
        <v>149.62</v>
      </c>
      <c r="G253" s="156">
        <v>56.23</v>
      </c>
      <c r="H253" s="156" t="str">
        <f t="shared" si="178"/>
        <v>730.17</v>
      </c>
      <c r="I253" s="228"/>
      <c r="J253" s="228"/>
      <c r="K253" s="109" t="str">
        <f t="shared" si="179"/>
        <v>748.00</v>
      </c>
      <c r="L253" s="109" t="str">
        <f t="shared" si="180"/>
        <v>882.64</v>
      </c>
      <c r="M253" s="229">
        <v>0.0</v>
      </c>
      <c r="N253" s="107">
        <v>0.0</v>
      </c>
      <c r="O253" s="92"/>
      <c r="P253" s="1"/>
      <c r="Q253" s="1"/>
    </row>
    <row r="254" ht="12.75" customHeight="1">
      <c r="A254" s="112"/>
      <c r="B254" s="141"/>
      <c r="C254" s="113" t="s">
        <v>80</v>
      </c>
      <c r="D254" s="139" t="str">
        <f t="shared" ref="D254:H254" si="183">SUM(D251:D253)</f>
        <v>10,865.51</v>
      </c>
      <c r="E254" s="139" t="str">
        <f t="shared" si="183"/>
        <v>497.37</v>
      </c>
      <c r="F254" s="139" t="str">
        <f t="shared" si="183"/>
        <v>2,741.09</v>
      </c>
      <c r="G254" s="139" t="str">
        <f t="shared" si="183"/>
        <v>56.23</v>
      </c>
      <c r="H254" s="139" t="str">
        <f t="shared" si="183"/>
        <v>14,160.20</v>
      </c>
      <c r="I254" s="93"/>
      <c r="J254" s="93"/>
      <c r="K254" s="127" t="str">
        <f>SUM(K251:K253)</f>
        <v>14,546.54</v>
      </c>
      <c r="L254" s="127" t="str">
        <f>SUM(L250:L253)</f>
        <v>17,164.91</v>
      </c>
      <c r="M254" s="114"/>
      <c r="N254" s="127" t="str">
        <f>SUM(N251:N253)</f>
        <v>16,282.28</v>
      </c>
      <c r="O254" s="92"/>
      <c r="P254" s="1"/>
      <c r="Q254" s="1"/>
    </row>
    <row r="255" ht="12.75" customHeight="1">
      <c r="A255" s="112"/>
      <c r="B255" s="141"/>
      <c r="C255" s="113" t="s">
        <v>81</v>
      </c>
      <c r="D255" s="139" t="str">
        <f t="shared" ref="D255:G255" si="184">D254+D247</f>
        <v>1,228,018.67</v>
      </c>
      <c r="E255" s="139" t="str">
        <f t="shared" si="184"/>
        <v>21,394.51</v>
      </c>
      <c r="F255" s="139" t="str">
        <f t="shared" si="184"/>
        <v>285,553.19</v>
      </c>
      <c r="G255" s="139" t="str">
        <f t="shared" si="184"/>
        <v>66,279.02</v>
      </c>
      <c r="H255" s="139" t="str">
        <f>SUM(D255:G255)</f>
        <v>1,601,245.39</v>
      </c>
      <c r="I255" s="93"/>
      <c r="J255" s="93"/>
      <c r="K255" s="139" t="str">
        <f t="shared" ref="K255:L255" si="185">K254+K247</f>
        <v>1,643,725.44</v>
      </c>
      <c r="L255" s="139" t="str">
        <f t="shared" si="185"/>
        <v>1,928,318.91</v>
      </c>
      <c r="M255" s="114"/>
      <c r="N255" s="139" t="str">
        <f>N254+N247</f>
        <v>1,917,930.96</v>
      </c>
      <c r="O255" s="92"/>
      <c r="P255" s="1"/>
      <c r="Q255" s="1"/>
    </row>
    <row r="256" ht="12.75" customHeight="1">
      <c r="A256" s="112" t="s">
        <v>82</v>
      </c>
      <c r="B256" s="141"/>
      <c r="C256" s="113" t="s">
        <v>83</v>
      </c>
      <c r="D256" s="144"/>
      <c r="E256" s="144"/>
      <c r="F256" s="144"/>
      <c r="G256" s="144"/>
      <c r="H256" s="144"/>
      <c r="I256" s="93"/>
      <c r="J256" s="93"/>
      <c r="K256" s="109"/>
      <c r="L256" s="109"/>
      <c r="M256" s="114"/>
      <c r="N256" s="109"/>
      <c r="O256" s="92"/>
      <c r="P256" s="1"/>
      <c r="Q256" s="1"/>
    </row>
    <row r="257" ht="12.75" customHeight="1">
      <c r="A257" s="112"/>
      <c r="B257" s="141"/>
      <c r="C257" s="113" t="s">
        <v>84</v>
      </c>
      <c r="D257" s="144"/>
      <c r="E257" s="144"/>
      <c r="F257" s="144"/>
      <c r="G257" s="144"/>
      <c r="H257" s="144"/>
      <c r="I257" s="93"/>
      <c r="J257" s="93"/>
      <c r="K257" s="109"/>
      <c r="L257" s="109"/>
      <c r="M257" s="114"/>
      <c r="N257" s="109"/>
      <c r="O257" s="92"/>
      <c r="P257" s="1"/>
      <c r="Q257" s="1"/>
    </row>
    <row r="258" ht="38.25" customHeight="1">
      <c r="A258" s="117" t="s">
        <v>85</v>
      </c>
      <c r="B258" s="118" t="s">
        <v>306</v>
      </c>
      <c r="C258" s="204" t="s">
        <v>89</v>
      </c>
      <c r="D258" s="148" t="str">
        <f t="shared" ref="D258:E258" si="186">D255*0.034</f>
        <v>41,752.63</v>
      </c>
      <c r="E258" s="148" t="str">
        <f t="shared" si="186"/>
        <v>727.41</v>
      </c>
      <c r="F258" s="109">
        <v>0.0</v>
      </c>
      <c r="G258" s="109">
        <v>0.0</v>
      </c>
      <c r="H258" s="148" t="str">
        <f t="shared" ref="H258:H262" si="187">SUM(D258:G258)</f>
        <v>42,480.05</v>
      </c>
      <c r="I258" s="93"/>
      <c r="J258" s="93"/>
      <c r="K258" s="109"/>
      <c r="L258" s="109"/>
      <c r="M258" s="114"/>
      <c r="N258" s="109">
        <v>0.0</v>
      </c>
      <c r="O258" s="92"/>
      <c r="P258" s="1"/>
      <c r="Q258" s="1"/>
    </row>
    <row r="259" ht="12.75" customHeight="1">
      <c r="A259" s="117" t="s">
        <v>88</v>
      </c>
      <c r="B259" s="123" t="s">
        <v>210</v>
      </c>
      <c r="C259" s="119" t="s">
        <v>298</v>
      </c>
      <c r="D259" s="109">
        <v>0.0</v>
      </c>
      <c r="E259" s="109">
        <v>0.0</v>
      </c>
      <c r="F259" s="109">
        <v>0.0</v>
      </c>
      <c r="G259" s="109">
        <v>1868.76</v>
      </c>
      <c r="H259" s="109" t="str">
        <f t="shared" si="187"/>
        <v>1,868.76</v>
      </c>
      <c r="I259" s="93"/>
      <c r="J259" s="93"/>
      <c r="K259" s="109" t="str">
        <f t="shared" ref="K259:K260" si="188">H259</f>
        <v>1,868.76</v>
      </c>
      <c r="L259" s="109">
        <v>2205.13</v>
      </c>
      <c r="M259" s="114" t="str">
        <f t="shared" ref="M259:M260" si="189">N259/L259</f>
        <v>1.00</v>
      </c>
      <c r="N259" s="156">
        <v>2205.13</v>
      </c>
      <c r="O259" s="92"/>
      <c r="P259" s="92"/>
      <c r="Q259" s="1"/>
    </row>
    <row r="260" ht="12.75" customHeight="1">
      <c r="A260" s="117" t="s">
        <v>296</v>
      </c>
      <c r="B260" s="123" t="s">
        <v>213</v>
      </c>
      <c r="C260" s="119" t="s">
        <v>299</v>
      </c>
      <c r="D260" s="109">
        <v>0.0</v>
      </c>
      <c r="E260" s="109">
        <v>0.0</v>
      </c>
      <c r="F260" s="109">
        <v>0.0</v>
      </c>
      <c r="G260" s="109">
        <v>2566.38</v>
      </c>
      <c r="H260" s="109" t="str">
        <f t="shared" si="187"/>
        <v>2,566.38</v>
      </c>
      <c r="I260" s="93"/>
      <c r="J260" s="93"/>
      <c r="K260" s="109" t="str">
        <f t="shared" si="188"/>
        <v>2,566.38</v>
      </c>
      <c r="L260" s="109" t="str">
        <f>K260*1.18</f>
        <v>3,028.33</v>
      </c>
      <c r="M260" s="114" t="str">
        <f t="shared" si="189"/>
        <v>1.00</v>
      </c>
      <c r="N260" s="156" t="str">
        <f>L260</f>
        <v>3,028.33</v>
      </c>
      <c r="O260" s="92"/>
      <c r="P260" s="1"/>
      <c r="Q260" s="1"/>
    </row>
    <row r="261" ht="12.75" customHeight="1">
      <c r="A261" s="112"/>
      <c r="B261" s="230"/>
      <c r="C261" s="113" t="s">
        <v>92</v>
      </c>
      <c r="D261" s="139" t="str">
        <f t="shared" ref="D261:G261" si="190">SUM(D258:D260)</f>
        <v>41,752.63</v>
      </c>
      <c r="E261" s="139" t="str">
        <f t="shared" si="190"/>
        <v>727.41</v>
      </c>
      <c r="F261" s="139" t="str">
        <f t="shared" si="190"/>
        <v>0.00</v>
      </c>
      <c r="G261" s="139" t="str">
        <f t="shared" si="190"/>
        <v>4,435.14</v>
      </c>
      <c r="H261" s="139" t="str">
        <f t="shared" si="187"/>
        <v>46,915.19</v>
      </c>
      <c r="I261" s="93"/>
      <c r="J261" s="93"/>
      <c r="K261" s="109"/>
      <c r="L261" s="127" t="str">
        <f>SUM(L258:L260)</f>
        <v>5,233.46</v>
      </c>
      <c r="M261" s="114"/>
      <c r="N261" s="159" t="str">
        <f>SUM(N259:N260)</f>
        <v>5,233.46</v>
      </c>
      <c r="O261" s="92"/>
      <c r="P261" s="1"/>
      <c r="Q261" s="1"/>
    </row>
    <row r="262" ht="12.75" customHeight="1">
      <c r="A262" s="112"/>
      <c r="B262" s="147"/>
      <c r="C262" s="113" t="s">
        <v>93</v>
      </c>
      <c r="D262" s="139" t="str">
        <f t="shared" ref="D262:G262" si="191">D261+D255</f>
        <v>1,269,771.30</v>
      </c>
      <c r="E262" s="139" t="str">
        <f t="shared" si="191"/>
        <v>22,121.92</v>
      </c>
      <c r="F262" s="139" t="str">
        <f t="shared" si="191"/>
        <v>285,553.19</v>
      </c>
      <c r="G262" s="139" t="str">
        <f t="shared" si="191"/>
        <v>70,714.16</v>
      </c>
      <c r="H262" s="139" t="str">
        <f t="shared" si="187"/>
        <v>1,648,160.58</v>
      </c>
      <c r="I262" s="93"/>
      <c r="J262" s="93"/>
      <c r="K262" s="109"/>
      <c r="L262" s="127" t="str">
        <f>L255+L261</f>
        <v>1,933,552.37</v>
      </c>
      <c r="M262" s="114"/>
      <c r="N262" s="127" t="str">
        <f>N255+N261</f>
        <v>1,923,164.42</v>
      </c>
      <c r="O262" s="92"/>
      <c r="P262" s="1"/>
      <c r="Q262" s="1"/>
    </row>
    <row r="263" ht="12.75" customHeight="1">
      <c r="A263" s="112" t="s">
        <v>94</v>
      </c>
      <c r="B263" s="147"/>
      <c r="C263" s="113" t="s">
        <v>95</v>
      </c>
      <c r="D263" s="139"/>
      <c r="E263" s="139"/>
      <c r="F263" s="139"/>
      <c r="G263" s="139"/>
      <c r="H263" s="139"/>
      <c r="I263" s="93"/>
      <c r="J263" s="93"/>
      <c r="K263" s="109"/>
      <c r="L263" s="109"/>
      <c r="M263" s="114"/>
      <c r="N263" s="109"/>
      <c r="O263" s="92"/>
      <c r="P263" s="1"/>
      <c r="Q263" s="1"/>
    </row>
    <row r="264" ht="38.25" customHeight="1">
      <c r="A264" s="112"/>
      <c r="B264" s="147"/>
      <c r="C264" s="149" t="s">
        <v>314</v>
      </c>
      <c r="D264" s="139"/>
      <c r="E264" s="139"/>
      <c r="F264" s="139"/>
      <c r="G264" s="139"/>
      <c r="H264" s="139"/>
      <c r="I264" s="93"/>
      <c r="J264" s="93"/>
      <c r="K264" s="109"/>
      <c r="L264" s="109"/>
      <c r="M264" s="114"/>
      <c r="N264" s="109"/>
      <c r="O264" s="92"/>
      <c r="P264" s="1"/>
      <c r="Q264" s="1"/>
    </row>
    <row r="265" ht="60.0" customHeight="1">
      <c r="A265" s="117" t="s">
        <v>97</v>
      </c>
      <c r="B265" s="136" t="s">
        <v>394</v>
      </c>
      <c r="C265" s="151" t="s">
        <v>99</v>
      </c>
      <c r="D265" s="109">
        <v>0.0</v>
      </c>
      <c r="E265" s="109">
        <v>0.0</v>
      </c>
      <c r="F265" s="109">
        <v>0.0</v>
      </c>
      <c r="G265" s="109" t="str">
        <f>(H262)*0.011</f>
        <v>18,129.77</v>
      </c>
      <c r="H265" s="109" t="str">
        <f t="shared" ref="H265:H267" si="193">SUM(D265:G265)</f>
        <v>18,129.77</v>
      </c>
      <c r="I265" s="93"/>
      <c r="J265" s="93"/>
      <c r="K265" s="109"/>
      <c r="L265" s="109" t="str">
        <f>G265*1.18</f>
        <v>21,393.12</v>
      </c>
      <c r="M265" s="114" t="str">
        <f>N265/L265</f>
        <v>0.99</v>
      </c>
      <c r="N265" s="109">
        <v>21154.8</v>
      </c>
      <c r="O265" s="92"/>
      <c r="P265" s="1"/>
      <c r="Q265" s="1"/>
    </row>
    <row r="266" ht="12.75" customHeight="1">
      <c r="A266" s="112"/>
      <c r="B266" s="112"/>
      <c r="C266" s="113" t="s">
        <v>100</v>
      </c>
      <c r="D266" s="143" t="str">
        <f t="shared" ref="D266:G266" si="192">SUM(D265)</f>
        <v>0.00</v>
      </c>
      <c r="E266" s="143" t="str">
        <f t="shared" si="192"/>
        <v>0.00</v>
      </c>
      <c r="F266" s="143" t="str">
        <f t="shared" si="192"/>
        <v>0.00</v>
      </c>
      <c r="G266" s="139" t="str">
        <f t="shared" si="192"/>
        <v>18,129.77</v>
      </c>
      <c r="H266" s="139" t="str">
        <f t="shared" si="193"/>
        <v>18,129.77</v>
      </c>
      <c r="I266" s="93"/>
      <c r="J266" s="93"/>
      <c r="K266" s="109"/>
      <c r="L266" s="127" t="str">
        <f>L265</f>
        <v>21,393.12</v>
      </c>
      <c r="M266" s="114"/>
      <c r="N266" s="127" t="str">
        <f>N265</f>
        <v>21,154.80</v>
      </c>
      <c r="O266" s="92"/>
      <c r="P266" s="1"/>
      <c r="Q266" s="1"/>
    </row>
    <row r="267" ht="12.75" customHeight="1">
      <c r="A267" s="112"/>
      <c r="B267" s="112"/>
      <c r="C267" s="113" t="s">
        <v>101</v>
      </c>
      <c r="D267" s="139" t="str">
        <f t="shared" ref="D267:G267" si="194">D262+D266</f>
        <v>1,269,771.30</v>
      </c>
      <c r="E267" s="139" t="str">
        <f t="shared" si="194"/>
        <v>22,121.92</v>
      </c>
      <c r="F267" s="139" t="str">
        <f t="shared" si="194"/>
        <v>285,553.19</v>
      </c>
      <c r="G267" s="139" t="str">
        <f t="shared" si="194"/>
        <v>88,843.93</v>
      </c>
      <c r="H267" s="139" t="str">
        <f t="shared" si="193"/>
        <v>1,666,290.34</v>
      </c>
      <c r="I267" s="93"/>
      <c r="J267" s="93"/>
      <c r="K267" s="109"/>
      <c r="L267" s="139" t="str">
        <f>L262+L266</f>
        <v>1,954,945.49</v>
      </c>
      <c r="M267" s="114"/>
      <c r="N267" s="139" t="str">
        <f>N262+N266</f>
        <v>1,944,319.22</v>
      </c>
      <c r="O267" s="92"/>
      <c r="P267" s="1"/>
      <c r="Q267" s="1"/>
    </row>
    <row r="268" ht="12.75" customHeight="1">
      <c r="A268" s="112" t="s">
        <v>102</v>
      </c>
      <c r="B268" s="112"/>
      <c r="C268" s="113" t="s">
        <v>103</v>
      </c>
      <c r="D268" s="139"/>
      <c r="E268" s="139"/>
      <c r="F268" s="139"/>
      <c r="G268" s="139"/>
      <c r="H268" s="139"/>
      <c r="I268" s="93"/>
      <c r="J268" s="93"/>
      <c r="K268" s="109"/>
      <c r="L268" s="109"/>
      <c r="M268" s="114"/>
      <c r="N268" s="109"/>
      <c r="O268" s="92"/>
      <c r="P268" s="1"/>
      <c r="Q268" s="1"/>
    </row>
    <row r="269" ht="12.75" customHeight="1">
      <c r="A269" s="112"/>
      <c r="B269" s="112"/>
      <c r="C269" s="115" t="s">
        <v>104</v>
      </c>
      <c r="D269" s="139"/>
      <c r="E269" s="139"/>
      <c r="F269" s="139"/>
      <c r="G269" s="139"/>
      <c r="H269" s="139"/>
      <c r="I269" s="93"/>
      <c r="J269" s="93"/>
      <c r="K269" s="109"/>
      <c r="L269" s="109"/>
      <c r="M269" s="114"/>
      <c r="N269" s="109"/>
      <c r="O269" s="92"/>
      <c r="P269" s="1"/>
      <c r="Q269" s="1"/>
    </row>
    <row r="270" ht="12.75" customHeight="1">
      <c r="A270" s="112"/>
      <c r="B270" s="112"/>
      <c r="C270" s="141" t="s">
        <v>49</v>
      </c>
      <c r="D270" s="110"/>
      <c r="E270" s="110"/>
      <c r="F270" s="110"/>
      <c r="G270" s="142">
        <v>0.0</v>
      </c>
      <c r="H270" s="142" t="str">
        <f>G270</f>
        <v>0.00</v>
      </c>
      <c r="I270" s="93"/>
      <c r="J270" s="93"/>
      <c r="K270" s="109" t="str">
        <f>(D270+E270)*1.034</f>
        <v>0.00</v>
      </c>
      <c r="L270" s="109" t="str">
        <f>((D270+E270)*1.034+F270+G270)*1.18</f>
        <v>0.00</v>
      </c>
      <c r="M270" s="114"/>
      <c r="N270" s="109" t="str">
        <f>L270</f>
        <v>0.00</v>
      </c>
      <c r="O270" s="92"/>
      <c r="P270" s="1"/>
      <c r="Q270" s="1"/>
    </row>
    <row r="271" ht="12.75" customHeight="1">
      <c r="A271" s="112"/>
      <c r="B271" s="112"/>
      <c r="C271" s="113" t="s">
        <v>105</v>
      </c>
      <c r="D271" s="143" t="str">
        <f t="shared" ref="D271:G271" si="195">SUM(D270)</f>
        <v>0.00</v>
      </c>
      <c r="E271" s="143" t="str">
        <f t="shared" si="195"/>
        <v>0.00</v>
      </c>
      <c r="F271" s="143" t="str">
        <f t="shared" si="195"/>
        <v>0.00</v>
      </c>
      <c r="G271" s="143" t="str">
        <f t="shared" si="195"/>
        <v>0.00</v>
      </c>
      <c r="H271" s="143" t="str">
        <f t="shared" ref="H271:H272" si="197">SUM(D271:G271)</f>
        <v>0.00</v>
      </c>
      <c r="I271" s="93"/>
      <c r="J271" s="93"/>
      <c r="K271" s="109"/>
      <c r="L271" s="109" t="str">
        <f>L270</f>
        <v>0.00</v>
      </c>
      <c r="M271" s="114"/>
      <c r="N271" s="109" t="str">
        <f>N270</f>
        <v>0.00</v>
      </c>
      <c r="O271" s="92"/>
      <c r="P271" s="1"/>
      <c r="Q271" s="1"/>
    </row>
    <row r="272" ht="12.75" customHeight="1">
      <c r="A272" s="112"/>
      <c r="B272" s="112"/>
      <c r="C272" s="113" t="s">
        <v>106</v>
      </c>
      <c r="D272" s="139" t="str">
        <f t="shared" ref="D272:G272" si="196">SUM(D267,D271)</f>
        <v>1,269,771.30</v>
      </c>
      <c r="E272" s="139" t="str">
        <f t="shared" si="196"/>
        <v>22,121.92</v>
      </c>
      <c r="F272" s="139" t="str">
        <f t="shared" si="196"/>
        <v>285,553.19</v>
      </c>
      <c r="G272" s="139" t="str">
        <f t="shared" si="196"/>
        <v>88,843.93</v>
      </c>
      <c r="H272" s="139" t="str">
        <f t="shared" si="197"/>
        <v>1,666,290.34</v>
      </c>
      <c r="I272" s="93"/>
      <c r="J272" s="93"/>
      <c r="K272" s="109"/>
      <c r="L272" s="127" t="str">
        <f>L267+L271</f>
        <v>1,954,945.49</v>
      </c>
      <c r="M272" s="114"/>
      <c r="N272" s="127" t="str">
        <f>N267+N271</f>
        <v>1,944,319.22</v>
      </c>
      <c r="O272" s="92"/>
      <c r="P272" s="1"/>
      <c r="Q272" s="1"/>
    </row>
    <row r="273" ht="12.75" customHeight="1">
      <c r="A273" s="112" t="s">
        <v>107</v>
      </c>
      <c r="B273" s="112"/>
      <c r="C273" s="113" t="s">
        <v>108</v>
      </c>
      <c r="D273" s="139"/>
      <c r="E273" s="139"/>
      <c r="F273" s="139"/>
      <c r="G273" s="139"/>
      <c r="H273" s="139"/>
      <c r="I273" s="93"/>
      <c r="J273" s="93"/>
      <c r="K273" s="109"/>
      <c r="L273" s="109"/>
      <c r="M273" s="114"/>
      <c r="N273" s="109"/>
      <c r="O273" s="92"/>
      <c r="P273" s="1"/>
      <c r="Q273" s="1"/>
    </row>
    <row r="274" ht="25.5" customHeight="1">
      <c r="A274" s="112"/>
      <c r="B274" s="112"/>
      <c r="C274" s="115" t="s">
        <v>109</v>
      </c>
      <c r="D274" s="139"/>
      <c r="E274" s="139"/>
      <c r="F274" s="139"/>
      <c r="G274" s="139"/>
      <c r="H274" s="139"/>
      <c r="I274" s="93"/>
      <c r="J274" s="93"/>
      <c r="K274" s="109"/>
      <c r="L274" s="109"/>
      <c r="M274" s="114"/>
      <c r="N274" s="109"/>
      <c r="O274" s="92"/>
      <c r="P274" s="1"/>
      <c r="Q274" s="1"/>
    </row>
    <row r="275" ht="24.0" customHeight="1">
      <c r="A275" s="117" t="s">
        <v>321</v>
      </c>
      <c r="B275" s="118" t="s">
        <v>360</v>
      </c>
      <c r="C275" s="119" t="s">
        <v>318</v>
      </c>
      <c r="D275" s="109">
        <v>0.0</v>
      </c>
      <c r="E275" s="109">
        <v>0.0</v>
      </c>
      <c r="F275" s="109">
        <v>0.0</v>
      </c>
      <c r="G275" s="109">
        <v>134919.72</v>
      </c>
      <c r="H275" s="109" t="str">
        <f>D275+E275+F275+G275</f>
        <v>134,919.72</v>
      </c>
      <c r="I275" s="93"/>
      <c r="J275" s="93"/>
      <c r="K275" s="109"/>
      <c r="L275" s="109" t="str">
        <f>G275*1.18</f>
        <v>159,205.27</v>
      </c>
      <c r="M275" s="114" t="str">
        <f t="shared" ref="M275:M278" si="198">N275/L275</f>
        <v>1.00</v>
      </c>
      <c r="N275" s="109" t="str">
        <f>L275</f>
        <v>159,205.27</v>
      </c>
      <c r="O275" s="92"/>
      <c r="P275" s="1"/>
      <c r="Q275" s="1"/>
    </row>
    <row r="276" ht="48.0" customHeight="1">
      <c r="A276" s="117" t="s">
        <v>119</v>
      </c>
      <c r="B276" s="207" t="s">
        <v>361</v>
      </c>
      <c r="C276" s="135" t="s">
        <v>323</v>
      </c>
      <c r="D276" s="109">
        <v>0.0</v>
      </c>
      <c r="E276" s="109">
        <v>0.0</v>
      </c>
      <c r="F276" s="109">
        <v>0.0</v>
      </c>
      <c r="G276" s="109">
        <v>2869.68</v>
      </c>
      <c r="H276" s="109" t="str">
        <f>G276</f>
        <v>2,869.68</v>
      </c>
      <c r="I276" s="93"/>
      <c r="J276" s="93"/>
      <c r="K276" s="109"/>
      <c r="L276" s="109">
        <v>3386.23</v>
      </c>
      <c r="M276" s="114" t="str">
        <f t="shared" si="198"/>
        <v>0.90</v>
      </c>
      <c r="N276" s="109">
        <v>3050.68</v>
      </c>
      <c r="O276" s="92"/>
      <c r="P276" s="1"/>
      <c r="Q276" s="1"/>
    </row>
    <row r="277" ht="25.5" customHeight="1">
      <c r="A277" s="117"/>
      <c r="B277" s="207" t="s">
        <v>395</v>
      </c>
      <c r="C277" s="135" t="s">
        <v>325</v>
      </c>
      <c r="D277" s="109">
        <v>0.0</v>
      </c>
      <c r="E277" s="109">
        <v>0.0</v>
      </c>
      <c r="F277" s="109">
        <v>0.0</v>
      </c>
      <c r="G277" s="109">
        <v>335.54</v>
      </c>
      <c r="H277" s="109" t="str">
        <f>D277+E277+F277+G277</f>
        <v>335.54</v>
      </c>
      <c r="I277" s="93"/>
      <c r="J277" s="93"/>
      <c r="K277" s="109"/>
      <c r="L277" s="109" t="str">
        <f>G277</f>
        <v>335.54</v>
      </c>
      <c r="M277" s="114" t="str">
        <f t="shared" si="198"/>
        <v>1.00</v>
      </c>
      <c r="N277" s="109" t="str">
        <f>L277</f>
        <v>335.54</v>
      </c>
      <c r="O277" s="92"/>
      <c r="P277" s="1"/>
      <c r="Q277" s="1"/>
    </row>
    <row r="278" ht="12.75" customHeight="1">
      <c r="A278" s="117"/>
      <c r="B278" s="207" t="s">
        <v>396</v>
      </c>
      <c r="C278" s="135" t="s">
        <v>320</v>
      </c>
      <c r="D278" s="109"/>
      <c r="E278" s="109"/>
      <c r="F278" s="109"/>
      <c r="G278" s="109" t="str">
        <f>H262*0.2%</f>
        <v>3,296.32</v>
      </c>
      <c r="H278" s="109" t="str">
        <f>G278</f>
        <v>3,296.32</v>
      </c>
      <c r="I278" s="93"/>
      <c r="J278" s="93"/>
      <c r="K278" s="109"/>
      <c r="L278" s="109" t="str">
        <f>G278*1.18</f>
        <v>3,889.66</v>
      </c>
      <c r="M278" s="114" t="str">
        <f t="shared" si="198"/>
        <v>0.99</v>
      </c>
      <c r="N278" s="109">
        <v>3842.98</v>
      </c>
      <c r="O278" s="231"/>
      <c r="P278" s="1"/>
      <c r="Q278" s="1"/>
    </row>
    <row r="279" ht="12.75" customHeight="1">
      <c r="A279" s="112"/>
      <c r="B279" s="130"/>
      <c r="C279" s="113" t="s">
        <v>157</v>
      </c>
      <c r="D279" s="143" t="str">
        <f t="shared" ref="D279:F279" si="199">SUM(D275:D278)</f>
        <v>0.00</v>
      </c>
      <c r="E279" s="143" t="str">
        <f t="shared" si="199"/>
        <v>0.00</v>
      </c>
      <c r="F279" s="143" t="str">
        <f t="shared" si="199"/>
        <v>0.00</v>
      </c>
      <c r="G279" s="139">
        <v>141421.27</v>
      </c>
      <c r="H279" s="139" t="str">
        <f>SUM(D279:G279)</f>
        <v>141,421.27</v>
      </c>
      <c r="I279" s="93"/>
      <c r="J279" s="93"/>
      <c r="K279" s="109"/>
      <c r="L279" s="127" t="str">
        <f>SUM(L275:L278)</f>
        <v>166,816.70</v>
      </c>
      <c r="M279" s="114"/>
      <c r="N279" s="159">
        <v>166434.48</v>
      </c>
      <c r="O279" s="92"/>
      <c r="P279" s="1"/>
      <c r="Q279" s="1"/>
    </row>
    <row r="280" ht="12.75" customHeight="1">
      <c r="A280" s="112"/>
      <c r="B280" s="130"/>
      <c r="C280" s="113" t="s">
        <v>158</v>
      </c>
      <c r="D280" s="139" t="str">
        <f t="shared" ref="D280:H280" si="200">SUM(D272,D279)</f>
        <v>1,269,771.30</v>
      </c>
      <c r="E280" s="139" t="str">
        <f t="shared" si="200"/>
        <v>22,121.92</v>
      </c>
      <c r="F280" s="139" t="str">
        <f t="shared" si="200"/>
        <v>285,553.19</v>
      </c>
      <c r="G280" s="139" t="str">
        <f t="shared" si="200"/>
        <v>230,265.20</v>
      </c>
      <c r="H280" s="139" t="str">
        <f t="shared" si="200"/>
        <v>1,807,711.61</v>
      </c>
      <c r="I280" s="93"/>
      <c r="J280" s="93"/>
      <c r="K280" s="109"/>
      <c r="L280" s="127" t="str">
        <f>L272+L279</f>
        <v>2,121,762.19</v>
      </c>
      <c r="M280" s="114"/>
      <c r="N280" s="127" t="str">
        <f>N272+N279</f>
        <v>2,110,753.70</v>
      </c>
      <c r="O280" s="92"/>
      <c r="P280" s="1"/>
      <c r="Q280" s="1"/>
    </row>
    <row r="281" ht="25.5" customHeight="1">
      <c r="A281" s="112" t="s">
        <v>162</v>
      </c>
      <c r="B281" s="123" t="s">
        <v>163</v>
      </c>
      <c r="C281" s="122" t="s">
        <v>397</v>
      </c>
      <c r="D281" s="144" t="str">
        <f t="shared" ref="D281:G281" si="201">D280*0.02</f>
        <v>25,395.43</v>
      </c>
      <c r="E281" s="144" t="str">
        <f t="shared" si="201"/>
        <v>442.44</v>
      </c>
      <c r="F281" s="144" t="str">
        <f t="shared" si="201"/>
        <v>5,711.06</v>
      </c>
      <c r="G281" s="144" t="str">
        <f t="shared" si="201"/>
        <v>4,605.30</v>
      </c>
      <c r="H281" s="144" t="str">
        <f t="shared" ref="H281:H283" si="203">SUM(D281:G281)</f>
        <v>36,154.23</v>
      </c>
      <c r="I281" s="93"/>
      <c r="J281" s="93"/>
      <c r="K281" s="109"/>
      <c r="L281" s="109" t="str">
        <f>H281*1.18</f>
        <v>42,661.99</v>
      </c>
      <c r="M281" s="114" t="str">
        <f>N281/L281</f>
        <v>0.02</v>
      </c>
      <c r="N281" s="156">
        <v>1034.48</v>
      </c>
      <c r="O281" s="92"/>
      <c r="P281" s="208"/>
      <c r="Q281" s="1"/>
    </row>
    <row r="282" ht="12.75" customHeight="1">
      <c r="A282" s="112" t="s">
        <v>165</v>
      </c>
      <c r="B282" s="112"/>
      <c r="C282" s="209" t="s">
        <v>398</v>
      </c>
      <c r="D282" s="139" t="str">
        <f t="shared" ref="D282:G282" si="202">D280+D281</f>
        <v>1,295,166.73</v>
      </c>
      <c r="E282" s="139" t="str">
        <f t="shared" si="202"/>
        <v>22,564.36</v>
      </c>
      <c r="F282" s="139" t="str">
        <f t="shared" si="202"/>
        <v>291,264.25</v>
      </c>
      <c r="G282" s="139" t="str">
        <f t="shared" si="202"/>
        <v>234,870.50</v>
      </c>
      <c r="H282" s="139" t="str">
        <f t="shared" si="203"/>
        <v>1,843,865.85</v>
      </c>
      <c r="I282" s="93"/>
      <c r="J282" s="93"/>
      <c r="K282" s="109"/>
      <c r="L282" s="159" t="str">
        <f>L280+L281</f>
        <v>2,164,424.19</v>
      </c>
      <c r="M282" s="114"/>
      <c r="N282" s="210">
        <v>2111788.18873</v>
      </c>
      <c r="O282" s="92"/>
      <c r="P282" s="208"/>
      <c r="Q282" s="1"/>
    </row>
    <row r="283" ht="26.25" customHeight="1">
      <c r="A283" s="169" t="s">
        <v>167</v>
      </c>
      <c r="B283" s="169"/>
      <c r="C283" s="171" t="s">
        <v>328</v>
      </c>
      <c r="D283" s="172" t="str">
        <f>D282*0.18</f>
        <v>233,130.01</v>
      </c>
      <c r="E283" s="172">
        <v>4061.58</v>
      </c>
      <c r="F283" s="172" t="str">
        <f>F282*0.18</f>
        <v>52,427.57</v>
      </c>
      <c r="G283" s="172">
        <v>30939.18</v>
      </c>
      <c r="H283" s="232" t="str">
        <f t="shared" si="203"/>
        <v>320,558.34</v>
      </c>
      <c r="I283" s="214"/>
      <c r="J283" s="214"/>
      <c r="K283" s="215"/>
      <c r="L283" s="215"/>
      <c r="M283" s="216"/>
      <c r="N283" s="215"/>
      <c r="O283" s="177"/>
      <c r="P283" s="178"/>
      <c r="Q283" s="178"/>
    </row>
    <row r="284" ht="28.5" customHeight="1">
      <c r="A284" s="179" t="s">
        <v>169</v>
      </c>
      <c r="B284" s="179"/>
      <c r="C284" s="233" t="s">
        <v>399</v>
      </c>
      <c r="D284" s="166" t="str">
        <f t="shared" ref="D284:G284" si="204">D282+D283</f>
        <v>1,528,296.74</v>
      </c>
      <c r="E284" s="166" t="str">
        <f t="shared" si="204"/>
        <v>26,625.94</v>
      </c>
      <c r="F284" s="166" t="str">
        <f t="shared" si="204"/>
        <v>343,691.82</v>
      </c>
      <c r="G284" s="166" t="str">
        <f t="shared" si="204"/>
        <v>265,809.68</v>
      </c>
      <c r="H284" s="166">
        <v>2164424.19</v>
      </c>
      <c r="I284" s="182"/>
      <c r="J284" s="182"/>
      <c r="K284" s="183"/>
      <c r="L284" s="183"/>
      <c r="M284" s="167"/>
      <c r="N284" s="234" t="str">
        <f>N282</f>
        <v>2,111,788.18873</v>
      </c>
      <c r="O284" s="92"/>
      <c r="P284" s="1"/>
      <c r="Q284" s="1"/>
    </row>
    <row r="285" ht="25.5" customHeight="1">
      <c r="A285" s="179"/>
      <c r="B285" s="179"/>
      <c r="C285" s="235" t="s">
        <v>400</v>
      </c>
      <c r="D285" s="217"/>
      <c r="E285" s="217"/>
      <c r="F285" s="217"/>
      <c r="G285" s="217"/>
      <c r="H285" s="236">
        <v>7278602.49</v>
      </c>
      <c r="I285" s="182"/>
      <c r="J285" s="182"/>
      <c r="K285" s="183"/>
      <c r="L285" s="183"/>
      <c r="M285" s="167"/>
      <c r="N285" s="234" t="str">
        <f>N116+N195+N284</f>
        <v>7,012,075.52746</v>
      </c>
      <c r="O285" s="92"/>
      <c r="P285" s="1"/>
      <c r="Q285" s="1"/>
    </row>
    <row r="286" ht="12.75" customHeight="1">
      <c r="A286" s="88"/>
      <c r="B286" s="88"/>
      <c r="C286" s="88"/>
      <c r="D286" s="89"/>
      <c r="E286" s="89"/>
      <c r="F286" s="89"/>
      <c r="G286" s="89"/>
      <c r="H286" s="89"/>
      <c r="I286" s="93"/>
      <c r="J286" s="93"/>
      <c r="K286" s="95"/>
      <c r="L286" s="95"/>
      <c r="M286" s="96"/>
      <c r="N286" s="95"/>
      <c r="O286" s="92"/>
      <c r="P286" s="1"/>
      <c r="Q286" s="1"/>
    </row>
    <row r="287" ht="12.75" customHeight="1">
      <c r="A287" s="88"/>
      <c r="B287" s="88"/>
      <c r="C287" s="88"/>
      <c r="D287" s="89"/>
      <c r="E287" s="89"/>
      <c r="F287" s="89"/>
      <c r="G287" s="89"/>
      <c r="H287" s="89"/>
      <c r="I287" s="93"/>
      <c r="J287" s="93"/>
      <c r="K287" s="95"/>
      <c r="L287" s="95"/>
      <c r="M287" s="96"/>
      <c r="N287" s="95"/>
      <c r="O287" s="92"/>
      <c r="P287" s="1"/>
      <c r="Q287" s="1"/>
    </row>
    <row r="288" ht="15.75" customHeight="1">
      <c r="A288" s="88"/>
      <c r="B288" s="237" t="s">
        <v>401</v>
      </c>
      <c r="C288" s="238"/>
      <c r="D288" s="89"/>
      <c r="E288" s="89"/>
      <c r="F288" s="89"/>
      <c r="G288" s="89"/>
      <c r="H288" s="237" t="s">
        <v>402</v>
      </c>
      <c r="I288" s="237"/>
      <c r="J288" s="237"/>
      <c r="K288" s="237"/>
      <c r="L288" s="95"/>
      <c r="M288" s="96"/>
      <c r="N288" s="95"/>
      <c r="O288" s="92"/>
      <c r="P288" s="1"/>
      <c r="Q288" s="1"/>
    </row>
    <row r="289" ht="15.75" customHeight="1">
      <c r="A289" s="88"/>
      <c r="B289" s="237" t="s">
        <v>403</v>
      </c>
      <c r="C289" s="238"/>
      <c r="D289" s="89"/>
      <c r="E289" s="89"/>
      <c r="F289" s="89"/>
      <c r="G289" s="89"/>
      <c r="H289" s="237" t="s">
        <v>404</v>
      </c>
      <c r="I289" s="237"/>
      <c r="J289" s="237"/>
      <c r="K289" s="237"/>
      <c r="L289" s="95"/>
      <c r="M289" s="96"/>
      <c r="N289" s="95"/>
      <c r="O289" s="92"/>
      <c r="P289" s="1"/>
      <c r="Q289" s="1"/>
    </row>
    <row r="290" ht="15.75" customHeight="1">
      <c r="A290" s="88"/>
      <c r="B290" s="237"/>
      <c r="C290" s="238"/>
      <c r="D290" s="89"/>
      <c r="E290" s="89"/>
      <c r="F290" s="89"/>
      <c r="G290" s="89"/>
      <c r="H290" s="237"/>
      <c r="I290" s="237"/>
      <c r="J290" s="237"/>
      <c r="K290" s="237"/>
      <c r="L290" s="95"/>
      <c r="M290" s="96"/>
      <c r="N290" s="95"/>
      <c r="O290" s="92"/>
      <c r="P290" s="1"/>
      <c r="Q290" s="1"/>
    </row>
    <row r="291" ht="15.75" customHeight="1">
      <c r="A291" s="88"/>
      <c r="B291" s="237" t="s">
        <v>405</v>
      </c>
      <c r="C291" s="238"/>
      <c r="D291" s="89"/>
      <c r="E291" s="89"/>
      <c r="F291" s="89"/>
      <c r="G291" s="89"/>
      <c r="H291" s="237" t="s">
        <v>406</v>
      </c>
      <c r="I291" s="237"/>
      <c r="J291" s="237"/>
      <c r="K291" s="237"/>
      <c r="L291" s="95"/>
      <c r="M291" s="96"/>
      <c r="N291" s="95"/>
      <c r="O291" s="92"/>
      <c r="P291" s="1"/>
      <c r="Q291" s="1"/>
    </row>
  </sheetData>
  <mergeCells count="29">
    <mergeCell ref="F202:G202"/>
    <mergeCell ref="A200:N200"/>
    <mergeCell ref="K203:N203"/>
    <mergeCell ref="A203:A204"/>
    <mergeCell ref="B203:B204"/>
    <mergeCell ref="C203:C204"/>
    <mergeCell ref="C121:C122"/>
    <mergeCell ref="A118:N118"/>
    <mergeCell ref="K121:N121"/>
    <mergeCell ref="A199:N199"/>
    <mergeCell ref="A121:A122"/>
    <mergeCell ref="B121:B122"/>
    <mergeCell ref="H10:H11"/>
    <mergeCell ref="F9:G9"/>
    <mergeCell ref="H1:N1"/>
    <mergeCell ref="A6:N6"/>
    <mergeCell ref="A7:N7"/>
    <mergeCell ref="A10:A11"/>
    <mergeCell ref="B10:B11"/>
    <mergeCell ref="K10:N10"/>
    <mergeCell ref="D10:G10"/>
    <mergeCell ref="D121:G121"/>
    <mergeCell ref="H121:H122"/>
    <mergeCell ref="D116:G116"/>
    <mergeCell ref="F120:G120"/>
    <mergeCell ref="C10:C11"/>
    <mergeCell ref="I14:I15"/>
    <mergeCell ref="D203:G203"/>
    <mergeCell ref="H203:H204"/>
  </mergeCells>
  <printOptions/>
  <pageMargins bottom="0.75" footer="0.0" header="0.0" left="0.7" right="0.7" top="0.75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ScaleCrop>false</ScaleCrop>
  <HeadingPairs>
    <vt:vector baseType="variant" size="4">
      <vt:variant>
        <vt:lpstr>Ëèñòû</vt:lpstr>
      </vt:variant>
      <vt:variant>
        <vt:i4>2</vt:i4>
      </vt:variant>
      <vt:variant>
        <vt:lpstr>Èìåíîâàííûå äèàïàçîíû</vt:lpstr>
      </vt:variant>
      <vt:variant>
        <vt:i4>1</vt:i4>
      </vt:variant>
    </vt:vector>
  </HeadingPairs>
  <TitlesOfParts>
    <vt:vector baseType="lpstr" size="3">
      <vt:lpstr>Áåëîå ìîðå</vt:lpstr>
      <vt:lpstr>Ðàñ÷åò öåíû êîíòðàêòà ãðàôèê</vt:lpstr>
      <vt:lpstr>'Ðàñ÷åò öåíû êîíòðàêòà ãðàôèê'!Îáëàñòü_ïå÷àòè</vt:lpstr>
    </vt:vector>
  </TitlesOfParts>
  <LinksUpToDate>false</LinksUpToDate>
  <SharedDoc>false</SharedDoc>
  <HyperlinksChanged>false</HyperlinksChanged>
  <Application>Microsoft Excel</Application>
  <AppVersion>16.0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2016-11-24T11:28:06Z</dcterms:created>
  <dc:creator>Елена Цветкова</dc:creator>
  <cp:lastModifiedBy>Полтавский Артем Борисович</cp:lastModifiedBy>
  <cp:lastPrinted>2019-06-18T11:28:46Z</cp:lastPrinted>
  <dcterms:modified xsi:type="dcterms:W3CDTF">2019-06-18T11:31:33Z</dcterms:modified>
</cp:coreProperties>
</file>